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240" windowHeight="9780"/>
  </bookViews>
  <sheets>
    <sheet name="пос" sheetId="1" r:id="rId1"/>
  </sheets>
  <externalReferences>
    <externalReference r:id="rId2"/>
  </externalReferences>
  <definedNames>
    <definedName name="_xlnm.Print_Area" localSheetId="0">пос!$A$1:$AB$47</definedName>
  </definedNames>
  <calcPr calcId="145621"/>
</workbook>
</file>

<file path=xl/calcChain.xml><?xml version="1.0" encoding="utf-8"?>
<calcChain xmlns="http://schemas.openxmlformats.org/spreadsheetml/2006/main">
  <c r="B6" i="1" l="1"/>
  <c r="D6" i="1"/>
  <c r="G6" i="1"/>
  <c r="H6" i="1"/>
  <c r="I6" i="1"/>
  <c r="J6" i="1"/>
  <c r="K6" i="1"/>
  <c r="M6" i="1"/>
  <c r="N6" i="1"/>
  <c r="P6" i="1"/>
  <c r="Q6" i="1"/>
  <c r="S6" i="1"/>
  <c r="T6" i="1"/>
  <c r="V6" i="1"/>
  <c r="W6" i="1"/>
  <c r="Y6" i="1"/>
  <c r="AB6" i="1"/>
  <c r="AC6" i="1"/>
  <c r="AD6" i="1"/>
  <c r="AE6" i="1"/>
  <c r="D7" i="1"/>
  <c r="G7" i="1"/>
  <c r="H7" i="1"/>
  <c r="I7" i="1"/>
  <c r="J7" i="1" s="1"/>
  <c r="K7" i="1"/>
  <c r="M7" i="1" s="1"/>
  <c r="N7" i="1"/>
  <c r="P7" i="1" s="1"/>
  <c r="P36" i="1" s="1"/>
  <c r="P42" i="1" s="1"/>
  <c r="Q7" i="1"/>
  <c r="S7" i="1" s="1"/>
  <c r="T7" i="1"/>
  <c r="V7" i="1" s="1"/>
  <c r="AE7" i="1" s="1"/>
  <c r="W7" i="1"/>
  <c r="Y7" i="1" s="1"/>
  <c r="AB7" i="1"/>
  <c r="AD7" i="1"/>
  <c r="D8" i="1"/>
  <c r="G8" i="1"/>
  <c r="H8" i="1"/>
  <c r="I8" i="1"/>
  <c r="J8" i="1"/>
  <c r="K8" i="1"/>
  <c r="M8" i="1"/>
  <c r="N8" i="1"/>
  <c r="P8" i="1"/>
  <c r="Q8" i="1"/>
  <c r="S8" i="1"/>
  <c r="T8" i="1"/>
  <c r="V8" i="1"/>
  <c r="W8" i="1"/>
  <c r="Y8" i="1"/>
  <c r="AB8" i="1"/>
  <c r="AC8" i="1"/>
  <c r="AD8" i="1"/>
  <c r="AE8" i="1"/>
  <c r="D9" i="1"/>
  <c r="G9" i="1"/>
  <c r="H9" i="1"/>
  <c r="I9" i="1"/>
  <c r="J9" i="1" s="1"/>
  <c r="K9" i="1"/>
  <c r="M9" i="1" s="1"/>
  <c r="N9" i="1"/>
  <c r="P9" i="1" s="1"/>
  <c r="Q9" i="1"/>
  <c r="S9" i="1" s="1"/>
  <c r="T9" i="1"/>
  <c r="V9" i="1" s="1"/>
  <c r="AE9" i="1" s="1"/>
  <c r="W9" i="1"/>
  <c r="Y9" i="1" s="1"/>
  <c r="AB9" i="1"/>
  <c r="AD9" i="1"/>
  <c r="B10" i="1"/>
  <c r="D10" i="1" s="1"/>
  <c r="G10" i="1"/>
  <c r="I10" i="1"/>
  <c r="K10" i="1"/>
  <c r="M10" i="1" s="1"/>
  <c r="N10" i="1"/>
  <c r="P10" i="1" s="1"/>
  <c r="Q10" i="1"/>
  <c r="S10" i="1" s="1"/>
  <c r="T10" i="1"/>
  <c r="V10" i="1" s="1"/>
  <c r="AE10" i="1" s="1"/>
  <c r="W10" i="1"/>
  <c r="Y10" i="1" s="1"/>
  <c r="AB10" i="1"/>
  <c r="AD10" i="1"/>
  <c r="D11" i="1"/>
  <c r="G11" i="1"/>
  <c r="H11" i="1"/>
  <c r="I11" i="1"/>
  <c r="J11" i="1"/>
  <c r="K11" i="1"/>
  <c r="M11" i="1"/>
  <c r="N11" i="1"/>
  <c r="P11" i="1"/>
  <c r="Q11" i="1"/>
  <c r="S11" i="1"/>
  <c r="T11" i="1"/>
  <c r="V11" i="1"/>
  <c r="W11" i="1"/>
  <c r="Y11" i="1"/>
  <c r="AB11" i="1"/>
  <c r="AC11" i="1"/>
  <c r="AD11" i="1"/>
  <c r="AE11" i="1"/>
  <c r="D12" i="1"/>
  <c r="G12" i="1"/>
  <c r="H12" i="1"/>
  <c r="I12" i="1"/>
  <c r="J12" i="1" s="1"/>
  <c r="M12" i="1"/>
  <c r="P12" i="1"/>
  <c r="S12" i="1"/>
  <c r="V12" i="1"/>
  <c r="W12" i="1"/>
  <c r="Y12" i="1" s="1"/>
  <c r="AB12" i="1"/>
  <c r="AC12" i="1"/>
  <c r="AD12" i="1"/>
  <c r="AE12" i="1"/>
  <c r="D13" i="1"/>
  <c r="G13" i="1"/>
  <c r="H13" i="1"/>
  <c r="I13" i="1"/>
  <c r="J13" i="1"/>
  <c r="M13" i="1"/>
  <c r="P13" i="1"/>
  <c r="S13" i="1"/>
  <c r="V13" i="1"/>
  <c r="W13" i="1"/>
  <c r="Y13" i="1"/>
  <c r="AB13" i="1"/>
  <c r="AC13" i="1"/>
  <c r="AD13" i="1"/>
  <c r="AE13" i="1"/>
  <c r="B14" i="1"/>
  <c r="D14" i="1"/>
  <c r="G14" i="1"/>
  <c r="H14" i="1"/>
  <c r="I14" i="1"/>
  <c r="J14" i="1"/>
  <c r="K14" i="1"/>
  <c r="M14" i="1"/>
  <c r="N14" i="1"/>
  <c r="P14" i="1"/>
  <c r="Q14" i="1"/>
  <c r="S14" i="1"/>
  <c r="T14" i="1"/>
  <c r="V14" i="1"/>
  <c r="W14" i="1"/>
  <c r="Y14" i="1"/>
  <c r="AB14" i="1"/>
  <c r="AC14" i="1"/>
  <c r="AD14" i="1"/>
  <c r="AE14" i="1"/>
  <c r="D15" i="1"/>
  <c r="G15" i="1"/>
  <c r="H15" i="1"/>
  <c r="I15" i="1"/>
  <c r="J15" i="1" s="1"/>
  <c r="K15" i="1"/>
  <c r="M15" i="1" s="1"/>
  <c r="N15" i="1"/>
  <c r="P15" i="1" s="1"/>
  <c r="Q15" i="1"/>
  <c r="S15" i="1" s="1"/>
  <c r="T15" i="1"/>
  <c r="W15" i="1"/>
  <c r="Y15" i="1" s="1"/>
  <c r="AB15" i="1"/>
  <c r="AD15" i="1"/>
  <c r="B16" i="1"/>
  <c r="G16" i="1"/>
  <c r="I16" i="1"/>
  <c r="K16" i="1"/>
  <c r="M16" i="1" s="1"/>
  <c r="N16" i="1"/>
  <c r="P16" i="1" s="1"/>
  <c r="Q16" i="1"/>
  <c r="S16" i="1" s="1"/>
  <c r="T16" i="1"/>
  <c r="W16" i="1"/>
  <c r="Y16" i="1" s="1"/>
  <c r="AB16" i="1"/>
  <c r="AD16" i="1"/>
  <c r="B17" i="1"/>
  <c r="G17" i="1"/>
  <c r="I17" i="1"/>
  <c r="K17" i="1"/>
  <c r="M17" i="1" s="1"/>
  <c r="N17" i="1"/>
  <c r="P17" i="1" s="1"/>
  <c r="Q17" i="1"/>
  <c r="S17" i="1" s="1"/>
  <c r="T17" i="1"/>
  <c r="W17" i="1"/>
  <c r="Y17" i="1" s="1"/>
  <c r="AB17" i="1"/>
  <c r="AD17" i="1"/>
  <c r="D18" i="1"/>
  <c r="G18" i="1"/>
  <c r="H18" i="1"/>
  <c r="I18" i="1"/>
  <c r="J18" i="1"/>
  <c r="M18" i="1"/>
  <c r="P18" i="1"/>
  <c r="S18" i="1"/>
  <c r="V18" i="1"/>
  <c r="W18" i="1"/>
  <c r="Y18" i="1"/>
  <c r="AB18" i="1"/>
  <c r="AC18" i="1"/>
  <c r="AD18" i="1"/>
  <c r="AE18" i="1"/>
  <c r="D19" i="1"/>
  <c r="G19" i="1"/>
  <c r="H19" i="1"/>
  <c r="I19" i="1"/>
  <c r="J19" i="1" s="1"/>
  <c r="M19" i="1"/>
  <c r="P19" i="1"/>
  <c r="S19" i="1"/>
  <c r="V19" i="1"/>
  <c r="W19" i="1"/>
  <c r="Y19" i="1" s="1"/>
  <c r="AB19" i="1"/>
  <c r="AC19" i="1"/>
  <c r="AD19" i="1"/>
  <c r="AE19" i="1"/>
  <c r="B20" i="1"/>
  <c r="G20" i="1"/>
  <c r="I20" i="1"/>
  <c r="K20" i="1"/>
  <c r="M20" i="1" s="1"/>
  <c r="N20" i="1"/>
  <c r="P20" i="1" s="1"/>
  <c r="Q20" i="1"/>
  <c r="S20" i="1" s="1"/>
  <c r="T20" i="1"/>
  <c r="W20" i="1"/>
  <c r="Y20" i="1" s="1"/>
  <c r="AB20" i="1"/>
  <c r="AD20" i="1"/>
  <c r="D21" i="1"/>
  <c r="G21" i="1"/>
  <c r="H21" i="1"/>
  <c r="I21" i="1"/>
  <c r="J21" i="1"/>
  <c r="K21" i="1"/>
  <c r="M21" i="1"/>
  <c r="N21" i="1"/>
  <c r="P21" i="1"/>
  <c r="Q21" i="1"/>
  <c r="S21" i="1"/>
  <c r="T21" i="1"/>
  <c r="V21" i="1"/>
  <c r="AE21" i="1" s="1"/>
  <c r="W21" i="1"/>
  <c r="Y21" i="1"/>
  <c r="AB21" i="1"/>
  <c r="AC21" i="1"/>
  <c r="AD21" i="1"/>
  <c r="B22" i="1"/>
  <c r="D22" i="1"/>
  <c r="G22" i="1"/>
  <c r="H22" i="1"/>
  <c r="I22" i="1"/>
  <c r="J22" i="1"/>
  <c r="K22" i="1"/>
  <c r="M22" i="1"/>
  <c r="N22" i="1"/>
  <c r="P22" i="1"/>
  <c r="Q22" i="1"/>
  <c r="S22" i="1"/>
  <c r="T22" i="1"/>
  <c r="V22" i="1"/>
  <c r="W22" i="1"/>
  <c r="Y22" i="1"/>
  <c r="AB22" i="1"/>
  <c r="AC22" i="1"/>
  <c r="AD22" i="1"/>
  <c r="AE22" i="1"/>
  <c r="B23" i="1"/>
  <c r="D23" i="1"/>
  <c r="G23" i="1"/>
  <c r="H23" i="1"/>
  <c r="I23" i="1"/>
  <c r="J23" i="1"/>
  <c r="K23" i="1"/>
  <c r="M23" i="1"/>
  <c r="N23" i="1"/>
  <c r="P23" i="1"/>
  <c r="Q23" i="1"/>
  <c r="S23" i="1"/>
  <c r="T23" i="1"/>
  <c r="V23" i="1"/>
  <c r="W23" i="1"/>
  <c r="Y23" i="1"/>
  <c r="AB23" i="1"/>
  <c r="AC23" i="1"/>
  <c r="AD23" i="1"/>
  <c r="AE23" i="1"/>
  <c r="B24" i="1"/>
  <c r="D24" i="1"/>
  <c r="G24" i="1"/>
  <c r="H24" i="1"/>
  <c r="I24" i="1"/>
  <c r="J24" i="1"/>
  <c r="K24" i="1"/>
  <c r="M24" i="1"/>
  <c r="N24" i="1"/>
  <c r="P24" i="1"/>
  <c r="Q24" i="1"/>
  <c r="S24" i="1"/>
  <c r="T24" i="1"/>
  <c r="V24" i="1"/>
  <c r="W24" i="1"/>
  <c r="Y24" i="1"/>
  <c r="AB24" i="1"/>
  <c r="AC24" i="1"/>
  <c r="AD24" i="1"/>
  <c r="AE24" i="1"/>
  <c r="B25" i="1"/>
  <c r="D25" i="1"/>
  <c r="G25" i="1"/>
  <c r="H25" i="1"/>
  <c r="J25" i="1" s="1"/>
  <c r="I25" i="1"/>
  <c r="K25" i="1"/>
  <c r="M25" i="1"/>
  <c r="N25" i="1"/>
  <c r="P25" i="1"/>
  <c r="Q25" i="1"/>
  <c r="S25" i="1"/>
  <c r="T25" i="1"/>
  <c r="V25" i="1"/>
  <c r="W25" i="1"/>
  <c r="Y25" i="1"/>
  <c r="AB25" i="1"/>
  <c r="AC25" i="1"/>
  <c r="AD25" i="1"/>
  <c r="AE25" i="1"/>
  <c r="B26" i="1"/>
  <c r="D26" i="1"/>
  <c r="G26" i="1"/>
  <c r="H26" i="1"/>
  <c r="J26" i="1" s="1"/>
  <c r="I26" i="1"/>
  <c r="K26" i="1"/>
  <c r="M26" i="1"/>
  <c r="N26" i="1"/>
  <c r="P26" i="1"/>
  <c r="Q26" i="1"/>
  <c r="S26" i="1"/>
  <c r="T26" i="1"/>
  <c r="V26" i="1"/>
  <c r="W26" i="1"/>
  <c r="Y26" i="1"/>
  <c r="AB26" i="1"/>
  <c r="AC26" i="1"/>
  <c r="AD26" i="1"/>
  <c r="AE26" i="1"/>
  <c r="D27" i="1"/>
  <c r="G27" i="1"/>
  <c r="H27" i="1"/>
  <c r="I27" i="1"/>
  <c r="J27" i="1" s="1"/>
  <c r="K27" i="1"/>
  <c r="M27" i="1" s="1"/>
  <c r="N27" i="1"/>
  <c r="P27" i="1" s="1"/>
  <c r="Q27" i="1"/>
  <c r="S27" i="1" s="1"/>
  <c r="T27" i="1"/>
  <c r="W27" i="1"/>
  <c r="Y27" i="1" s="1"/>
  <c r="AB27" i="1"/>
  <c r="AD27" i="1"/>
  <c r="B28" i="1"/>
  <c r="G28" i="1"/>
  <c r="I28" i="1"/>
  <c r="K28" i="1"/>
  <c r="M28" i="1" s="1"/>
  <c r="N28" i="1"/>
  <c r="P28" i="1" s="1"/>
  <c r="Q28" i="1"/>
  <c r="S28" i="1" s="1"/>
  <c r="T28" i="1"/>
  <c r="W28" i="1"/>
  <c r="Y28" i="1" s="1"/>
  <c r="AB28" i="1"/>
  <c r="AD28" i="1"/>
  <c r="D29" i="1"/>
  <c r="G29" i="1"/>
  <c r="H29" i="1"/>
  <c r="I29" i="1"/>
  <c r="J29" i="1" s="1"/>
  <c r="M29" i="1"/>
  <c r="P29" i="1"/>
  <c r="S29" i="1"/>
  <c r="V29" i="1"/>
  <c r="W29" i="1"/>
  <c r="Y29" i="1" s="1"/>
  <c r="AB29" i="1"/>
  <c r="AC29" i="1"/>
  <c r="AD29" i="1"/>
  <c r="AE29" i="1"/>
  <c r="D30" i="1"/>
  <c r="G30" i="1"/>
  <c r="H30" i="1"/>
  <c r="I30" i="1"/>
  <c r="J30" i="1"/>
  <c r="K30" i="1"/>
  <c r="M30" i="1"/>
  <c r="N30" i="1"/>
  <c r="P30" i="1"/>
  <c r="S30" i="1"/>
  <c r="T30" i="1"/>
  <c r="V30" i="1" s="1"/>
  <c r="AE30" i="1" s="1"/>
  <c r="W30" i="1"/>
  <c r="Y30" i="1" s="1"/>
  <c r="AB30" i="1"/>
  <c r="AD30" i="1"/>
  <c r="D31" i="1"/>
  <c r="G31" i="1"/>
  <c r="H31" i="1"/>
  <c r="I31" i="1"/>
  <c r="J31" i="1"/>
  <c r="K31" i="1"/>
  <c r="M31" i="1"/>
  <c r="P31" i="1"/>
  <c r="S31" i="1"/>
  <c r="V31" i="1"/>
  <c r="W31" i="1"/>
  <c r="Y31" i="1" s="1"/>
  <c r="AB31" i="1"/>
  <c r="AC31" i="1"/>
  <c r="AD31" i="1"/>
  <c r="AE31" i="1"/>
  <c r="D32" i="1"/>
  <c r="G32" i="1"/>
  <c r="H32" i="1"/>
  <c r="I32" i="1"/>
  <c r="J32" i="1"/>
  <c r="K32" i="1"/>
  <c r="M32" i="1"/>
  <c r="P32" i="1"/>
  <c r="S32" i="1"/>
  <c r="V32" i="1"/>
  <c r="W32" i="1"/>
  <c r="Y32" i="1" s="1"/>
  <c r="AB32" i="1"/>
  <c r="AC32" i="1"/>
  <c r="AD32" i="1"/>
  <c r="AE32" i="1"/>
  <c r="D33" i="1"/>
  <c r="G33" i="1"/>
  <c r="H33" i="1"/>
  <c r="J33" i="1" s="1"/>
  <c r="I33" i="1"/>
  <c r="K33" i="1"/>
  <c r="M33" i="1"/>
  <c r="N33" i="1"/>
  <c r="P33" i="1"/>
  <c r="S33" i="1"/>
  <c r="V33" i="1"/>
  <c r="W33" i="1"/>
  <c r="Y33" i="1"/>
  <c r="AB33" i="1"/>
  <c r="AC33" i="1"/>
  <c r="AD33" i="1"/>
  <c r="AE33" i="1"/>
  <c r="D34" i="1"/>
  <c r="G34" i="1"/>
  <c r="H34" i="1"/>
  <c r="I34" i="1"/>
  <c r="J34" i="1" s="1"/>
  <c r="M34" i="1"/>
  <c r="P34" i="1"/>
  <c r="S34" i="1"/>
  <c r="V34" i="1"/>
  <c r="W34" i="1"/>
  <c r="Y34" i="1" s="1"/>
  <c r="AB34" i="1"/>
  <c r="AC34" i="1"/>
  <c r="AD34" i="1"/>
  <c r="AE34" i="1"/>
  <c r="D35" i="1"/>
  <c r="G35" i="1"/>
  <c r="H35" i="1"/>
  <c r="I35" i="1"/>
  <c r="J35" i="1"/>
  <c r="M35" i="1"/>
  <c r="P35" i="1"/>
  <c r="Q35" i="1"/>
  <c r="S35" i="1"/>
  <c r="V35" i="1"/>
  <c r="W35" i="1"/>
  <c r="Y35" i="1" s="1"/>
  <c r="AA35" i="1"/>
  <c r="AB35" i="1" s="1"/>
  <c r="AC35" i="1"/>
  <c r="AD35" i="1"/>
  <c r="AE35" i="1"/>
  <c r="C36" i="1"/>
  <c r="E36" i="1"/>
  <c r="F36" i="1"/>
  <c r="G36" i="1"/>
  <c r="I36" i="1"/>
  <c r="K36" i="1"/>
  <c r="M36" i="1" s="1"/>
  <c r="L36" i="1"/>
  <c r="O36" i="1"/>
  <c r="Q36" i="1"/>
  <c r="R36" i="1"/>
  <c r="S36" i="1"/>
  <c r="U36" i="1"/>
  <c r="AD36" i="1" s="1"/>
  <c r="W36" i="1"/>
  <c r="X36" i="1"/>
  <c r="Z36" i="1"/>
  <c r="AA36" i="1"/>
  <c r="D37" i="1"/>
  <c r="G37" i="1"/>
  <c r="H37" i="1"/>
  <c r="I37" i="1"/>
  <c r="J37" i="1" s="1"/>
  <c r="M37" i="1"/>
  <c r="P37" i="1"/>
  <c r="S37" i="1"/>
  <c r="V37" i="1"/>
  <c r="Y37" i="1"/>
  <c r="AB37" i="1"/>
  <c r="AC37" i="1"/>
  <c r="AD37" i="1"/>
  <c r="AE37" i="1"/>
  <c r="D38" i="1"/>
  <c r="G38" i="1"/>
  <c r="H38" i="1"/>
  <c r="I38" i="1"/>
  <c r="J38" i="1" s="1"/>
  <c r="M38" i="1"/>
  <c r="P38" i="1"/>
  <c r="S38" i="1"/>
  <c r="V38" i="1"/>
  <c r="Y38" i="1"/>
  <c r="AB38" i="1"/>
  <c r="AC38" i="1"/>
  <c r="AD38" i="1"/>
  <c r="AE38" i="1"/>
  <c r="D39" i="1"/>
  <c r="G39" i="1"/>
  <c r="H39" i="1"/>
  <c r="I39" i="1"/>
  <c r="J39" i="1" s="1"/>
  <c r="M39" i="1"/>
  <c r="P39" i="1"/>
  <c r="S39" i="1"/>
  <c r="V39" i="1"/>
  <c r="Y39" i="1"/>
  <c r="AB39" i="1"/>
  <c r="AC39" i="1"/>
  <c r="AD39" i="1"/>
  <c r="AE39" i="1"/>
  <c r="D40" i="1"/>
  <c r="G40" i="1"/>
  <c r="H40" i="1"/>
  <c r="I40" i="1"/>
  <c r="J40" i="1" s="1"/>
  <c r="M40" i="1"/>
  <c r="P40" i="1"/>
  <c r="S40" i="1"/>
  <c r="V40" i="1"/>
  <c r="Y40" i="1"/>
  <c r="AB40" i="1"/>
  <c r="AC40" i="1"/>
  <c r="AD40" i="1"/>
  <c r="AE40" i="1"/>
  <c r="B41" i="1"/>
  <c r="C41" i="1"/>
  <c r="D41" i="1"/>
  <c r="E41" i="1"/>
  <c r="H41" i="1" s="1"/>
  <c r="F41" i="1"/>
  <c r="G41" i="1"/>
  <c r="I41" i="1"/>
  <c r="K41" i="1"/>
  <c r="M41" i="1" s="1"/>
  <c r="L41" i="1"/>
  <c r="N41" i="1"/>
  <c r="O41" i="1"/>
  <c r="P41" i="1"/>
  <c r="Q41" i="1"/>
  <c r="R41" i="1"/>
  <c r="S41" i="1"/>
  <c r="T41" i="1"/>
  <c r="U41" i="1"/>
  <c r="AD41" i="1" s="1"/>
  <c r="V41" i="1"/>
  <c r="W41" i="1"/>
  <c r="X41" i="1"/>
  <c r="Y41" i="1"/>
  <c r="Z41" i="1"/>
  <c r="AA41" i="1"/>
  <c r="AB41" i="1"/>
  <c r="AC41" i="1"/>
  <c r="AE41" i="1"/>
  <c r="C42" i="1"/>
  <c r="E42" i="1"/>
  <c r="F42" i="1"/>
  <c r="G42" i="1"/>
  <c r="I42" i="1"/>
  <c r="K42" i="1"/>
  <c r="L42" i="1"/>
  <c r="M42" i="1"/>
  <c r="O42" i="1"/>
  <c r="Q42" i="1"/>
  <c r="R42" i="1"/>
  <c r="S42" i="1"/>
  <c r="U42" i="1"/>
  <c r="AD42" i="1" s="1"/>
  <c r="W42" i="1"/>
  <c r="X42" i="1"/>
  <c r="Z42" i="1"/>
  <c r="AA42" i="1"/>
  <c r="AB36" i="1" l="1"/>
  <c r="AB42" i="1" s="1"/>
  <c r="J41" i="1"/>
  <c r="Y36" i="1"/>
  <c r="Y42" i="1" s="1"/>
  <c r="V20" i="1"/>
  <c r="AC20" i="1"/>
  <c r="D20" i="1"/>
  <c r="H20" i="1"/>
  <c r="J20" i="1" s="1"/>
  <c r="V17" i="1"/>
  <c r="AC17" i="1"/>
  <c r="D17" i="1"/>
  <c r="H17" i="1"/>
  <c r="J17" i="1" s="1"/>
  <c r="V16" i="1"/>
  <c r="AC16" i="1"/>
  <c r="D16" i="1"/>
  <c r="D36" i="1" s="1"/>
  <c r="D42" i="1" s="1"/>
  <c r="H16" i="1"/>
  <c r="J16" i="1" s="1"/>
  <c r="V15" i="1"/>
  <c r="AE15" i="1" s="1"/>
  <c r="AC15" i="1"/>
  <c r="V28" i="1"/>
  <c r="AC28" i="1"/>
  <c r="D28" i="1"/>
  <c r="H28" i="1"/>
  <c r="J28" i="1" s="1"/>
  <c r="V27" i="1"/>
  <c r="AE27" i="1" s="1"/>
  <c r="AC27" i="1"/>
  <c r="V36" i="1"/>
  <c r="T36" i="1"/>
  <c r="N36" i="1"/>
  <c r="N42" i="1" s="1"/>
  <c r="B36" i="1"/>
  <c r="B42" i="1" s="1"/>
  <c r="AC30" i="1"/>
  <c r="AC10" i="1"/>
  <c r="H10" i="1"/>
  <c r="AC9" i="1"/>
  <c r="AC7" i="1"/>
  <c r="J10" i="1" l="1"/>
  <c r="J36" i="1" s="1"/>
  <c r="J42" i="1" s="1"/>
  <c r="H36" i="1"/>
  <c r="H42" i="1" s="1"/>
  <c r="V42" i="1"/>
  <c r="AE42" i="1" s="1"/>
  <c r="AE36" i="1"/>
  <c r="AE28" i="1"/>
  <c r="AE16" i="1"/>
  <c r="AE17" i="1"/>
  <c r="AE20" i="1"/>
  <c r="T42" i="1"/>
  <c r="AC42" i="1" s="1"/>
  <c r="AC36" i="1"/>
</calcChain>
</file>

<file path=xl/sharedStrings.xml><?xml version="1.0" encoding="utf-8"?>
<sst xmlns="http://schemas.openxmlformats.org/spreadsheetml/2006/main" count="81" uniqueCount="53">
  <si>
    <t>итого:</t>
  </si>
  <si>
    <t>всего по соц-знач.</t>
  </si>
  <si>
    <t>венерология</t>
  </si>
  <si>
    <t>фтизиатрия</t>
  </si>
  <si>
    <t>психотерапия</t>
  </si>
  <si>
    <t>наркология</t>
  </si>
  <si>
    <t>Неотложная помощь</t>
  </si>
  <si>
    <t>Приёмный покой</t>
  </si>
  <si>
    <t>Центр здоровья</t>
  </si>
  <si>
    <t>Нейрохирург</t>
  </si>
  <si>
    <t>Сосудистый хирург</t>
  </si>
  <si>
    <t>Сурдолог</t>
  </si>
  <si>
    <t>Прочие</t>
  </si>
  <si>
    <t>врач общей практики</t>
  </si>
  <si>
    <t>дермат.</t>
  </si>
  <si>
    <t>неврология</t>
  </si>
  <si>
    <t>офтальм.</t>
  </si>
  <si>
    <t>отолар.</t>
  </si>
  <si>
    <t>акуш-гинек.</t>
  </si>
  <si>
    <t>онкология</t>
  </si>
  <si>
    <t>стоматология *)</t>
  </si>
  <si>
    <t>хир(общ)</t>
  </si>
  <si>
    <t>проктология</t>
  </si>
  <si>
    <t>чел.-лиц.хир.</t>
  </si>
  <si>
    <t>урология</t>
  </si>
  <si>
    <t>травм-ортоп.</t>
  </si>
  <si>
    <t>инфекц.болезни</t>
  </si>
  <si>
    <t>терапия</t>
  </si>
  <si>
    <t>педиатрия</t>
  </si>
  <si>
    <t>нефрология</t>
  </si>
  <si>
    <t>аллергология</t>
  </si>
  <si>
    <t>эндокрин.</t>
  </si>
  <si>
    <t>пульм.</t>
  </si>
  <si>
    <t>ГЭО</t>
  </si>
  <si>
    <t>ревматология</t>
  </si>
  <si>
    <t>кардиология</t>
  </si>
  <si>
    <t>всего</t>
  </si>
  <si>
    <t>дет</t>
  </si>
  <si>
    <t>взр</t>
  </si>
  <si>
    <t>итого</t>
  </si>
  <si>
    <t>бюджет</t>
  </si>
  <si>
    <t>программа ОМС</t>
  </si>
  <si>
    <t xml:space="preserve">проверка </t>
  </si>
  <si>
    <t>обращения по заболеванию БЮДЖЕТ</t>
  </si>
  <si>
    <t>в т.ч. Профилактические и разовые по заболеванию бюджет</t>
  </si>
  <si>
    <t>обращения по заболеваниям (в 1 обр. 2 и более посещений) ОМС</t>
  </si>
  <si>
    <t>из ОМС посещений по неотложной помощи</t>
  </si>
  <si>
    <t>в т.ч. Профилактические и разовые по заболеванию ОМС</t>
  </si>
  <si>
    <t>в т.ч. диспансеризация и комплексные медосмотры ОМС (диспансеризация 11059 чел., профосмотры 2000 чел.)</t>
  </si>
  <si>
    <t>Посещения</t>
  </si>
  <si>
    <t>СПЕЦИАЛИСТЫ</t>
  </si>
  <si>
    <t>ГБУЗ КО "Калужская городская больница  № 5"</t>
  </si>
  <si>
    <t>Объемы оказания бесплатной медицинской помощи на 2017 год. Объемы врачебной амбулаторно-поликлинической помощи.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</si>
</sst>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_р_._-;\-* #,##0.0_р_._-;_-* &quot;-&quot;_р_._-;_-@_-"/>
    <numFmt numFmtId="166" formatCode="_(* #,##0_);_(* \(#,##0\);_(* &quot;-&quot;_);_(@_)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 Cyr"/>
      <family val="2"/>
      <charset val="204"/>
    </font>
    <font>
      <sz val="9"/>
      <name val="Times New Roman"/>
      <family val="1"/>
      <charset val="204"/>
    </font>
    <font>
      <sz val="13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9"/>
      <name val="Arial Cyr"/>
      <family val="2"/>
      <charset val="204"/>
    </font>
    <font>
      <sz val="9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8"/>
      <color indexed="55"/>
      <name val="Arial Cyr"/>
      <family val="2"/>
      <charset val="204"/>
    </font>
    <font>
      <i/>
      <u val="singleAccounting"/>
      <sz val="10"/>
      <name val="Times New Roman"/>
      <family val="1"/>
      <charset val="204"/>
    </font>
    <font>
      <i/>
      <u val="singleAccounting"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u/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9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1" fillId="0" borderId="0" xfId="0" applyFont="1" applyFill="1"/>
    <xf numFmtId="0" fontId="1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165" fontId="12" fillId="2" borderId="1" xfId="1" applyNumberFormat="1" applyFont="1" applyFill="1" applyBorder="1"/>
    <xf numFmtId="166" fontId="13" fillId="2" borderId="1" xfId="0" applyNumberFormat="1" applyFont="1" applyFill="1" applyBorder="1"/>
    <xf numFmtId="166" fontId="14" fillId="2" borderId="1" xfId="0" applyNumberFormat="1" applyFont="1" applyFill="1" applyBorder="1"/>
    <xf numFmtId="166" fontId="15" fillId="2" borderId="1" xfId="1" applyNumberFormat="1" applyFont="1" applyFill="1" applyBorder="1" applyProtection="1">
      <protection locked="0"/>
    </xf>
    <xf numFmtId="166" fontId="16" fillId="2" borderId="1" xfId="0" applyNumberFormat="1" applyFont="1" applyFill="1" applyBorder="1"/>
    <xf numFmtId="166" fontId="3" fillId="2" borderId="1" xfId="0" applyNumberFormat="1" applyFont="1" applyFill="1" applyBorder="1"/>
    <xf numFmtId="166" fontId="3" fillId="2" borderId="1" xfId="1" applyNumberFormat="1" applyFont="1" applyFill="1" applyBorder="1" applyProtection="1">
      <protection locked="0"/>
    </xf>
    <xf numFmtId="166" fontId="3" fillId="0" borderId="1" xfId="1" applyNumberFormat="1" applyFont="1" applyFill="1" applyBorder="1" applyProtection="1">
      <protection locked="0"/>
    </xf>
    <xf numFmtId="166" fontId="17" fillId="2" borderId="1" xfId="1" applyNumberFormat="1" applyFont="1" applyFill="1" applyBorder="1"/>
    <xf numFmtId="0" fontId="18" fillId="2" borderId="0" xfId="0" applyFont="1" applyFill="1"/>
    <xf numFmtId="166" fontId="19" fillId="2" borderId="1" xfId="1" applyNumberFormat="1" applyFont="1" applyFill="1" applyBorder="1"/>
    <xf numFmtId="166" fontId="19" fillId="0" borderId="1" xfId="1" applyNumberFormat="1" applyFont="1" applyFill="1" applyBorder="1"/>
    <xf numFmtId="0" fontId="20" fillId="2" borderId="2" xfId="0" applyFont="1" applyFill="1" applyBorder="1" applyAlignment="1" applyProtection="1">
      <alignment horizontal="right"/>
      <protection locked="0"/>
    </xf>
    <xf numFmtId="166" fontId="21" fillId="2" borderId="3" xfId="1" applyNumberFormat="1" applyFont="1" applyFill="1" applyBorder="1" applyAlignment="1">
      <alignment horizontal="center"/>
    </xf>
    <xf numFmtId="166" fontId="3" fillId="2" borderId="3" xfId="1" applyNumberFormat="1" applyFont="1" applyFill="1" applyBorder="1" applyAlignment="1">
      <alignment horizontal="center"/>
    </xf>
    <xf numFmtId="166" fontId="3" fillId="2" borderId="3" xfId="1" applyNumberFormat="1" applyFont="1" applyFill="1" applyBorder="1" applyAlignment="1"/>
    <xf numFmtId="166" fontId="3" fillId="0" borderId="3" xfId="1" applyNumberFormat="1" applyFont="1" applyFill="1" applyBorder="1" applyAlignment="1">
      <alignment horizontal="center"/>
    </xf>
    <xf numFmtId="0" fontId="22" fillId="2" borderId="4" xfId="0" applyFont="1" applyFill="1" applyBorder="1" applyAlignment="1" applyProtection="1">
      <alignment wrapText="1"/>
      <protection locked="0"/>
    </xf>
    <xf numFmtId="164" fontId="23" fillId="2" borderId="1" xfId="1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3" fillId="2" borderId="2" xfId="0" applyFont="1" applyFill="1" applyBorder="1" applyProtection="1">
      <protection locked="0"/>
    </xf>
    <xf numFmtId="165" fontId="12" fillId="0" borderId="1" xfId="1" applyNumberFormat="1" applyFont="1" applyFill="1" applyBorder="1"/>
    <xf numFmtId="164" fontId="23" fillId="0" borderId="1" xfId="1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0" fontId="3" fillId="0" borderId="1" xfId="0" applyFont="1" applyFill="1" applyBorder="1"/>
    <xf numFmtId="166" fontId="16" fillId="0" borderId="1" xfId="0" applyNumberFormat="1" applyFont="1" applyFill="1" applyBorder="1"/>
    <xf numFmtId="166" fontId="3" fillId="0" borderId="1" xfId="0" applyNumberFormat="1" applyFont="1" applyFill="1" applyBorder="1"/>
    <xf numFmtId="0" fontId="3" fillId="0" borderId="2" xfId="0" applyFont="1" applyFill="1" applyBorder="1" applyProtection="1">
      <protection locked="0"/>
    </xf>
    <xf numFmtId="166" fontId="19" fillId="2" borderId="5" xfId="1" applyNumberFormat="1" applyFont="1" applyFill="1" applyBorder="1"/>
    <xf numFmtId="166" fontId="19" fillId="0" borderId="5" xfId="1" applyNumberFormat="1" applyFont="1" applyFill="1" applyBorder="1"/>
    <xf numFmtId="0" fontId="19" fillId="2" borderId="2" xfId="0" applyFont="1" applyFill="1" applyBorder="1" applyAlignment="1" applyProtection="1">
      <alignment horizontal="right"/>
      <protection locked="0"/>
    </xf>
    <xf numFmtId="164" fontId="24" fillId="2" borderId="1" xfId="1" applyFont="1" applyFill="1" applyBorder="1"/>
    <xf numFmtId="164" fontId="25" fillId="2" borderId="1" xfId="1" applyFont="1" applyFill="1" applyBorder="1"/>
    <xf numFmtId="166" fontId="3" fillId="2" borderId="5" xfId="1" applyNumberFormat="1" applyFont="1" applyFill="1" applyBorder="1" applyProtection="1">
      <protection locked="0"/>
    </xf>
    <xf numFmtId="166" fontId="3" fillId="0" borderId="5" xfId="1" applyNumberFormat="1" applyFont="1" applyFill="1" applyBorder="1" applyProtection="1">
      <protection locked="0"/>
    </xf>
    <xf numFmtId="0" fontId="26" fillId="2" borderId="0" xfId="0" applyFont="1" applyFill="1"/>
    <xf numFmtId="164" fontId="12" fillId="2" borderId="1" xfId="1" applyFont="1" applyFill="1" applyBorder="1"/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wrapText="1"/>
    </xf>
    <xf numFmtId="1" fontId="21" fillId="2" borderId="1" xfId="0" applyNumberFormat="1" applyFont="1" applyFill="1" applyBorder="1" applyAlignment="1">
      <alignment horizontal="center" wrapText="1"/>
    </xf>
    <xf numFmtId="1" fontId="21" fillId="0" borderId="1" xfId="0" applyNumberFormat="1" applyFont="1" applyFill="1" applyBorder="1" applyAlignment="1">
      <alignment horizontal="center" wrapText="1"/>
    </xf>
    <xf numFmtId="166" fontId="13" fillId="2" borderId="5" xfId="1" applyNumberFormat="1" applyFont="1" applyFill="1" applyBorder="1" applyAlignment="1">
      <alignment horizontal="center" wrapText="1"/>
    </xf>
    <xf numFmtId="164" fontId="12" fillId="2" borderId="1" xfId="1" applyFont="1" applyFill="1" applyBorder="1" applyAlignment="1">
      <alignment horizontal="center" wrapText="1"/>
    </xf>
    <xf numFmtId="164" fontId="23" fillId="2" borderId="6" xfId="1" applyFont="1" applyFill="1" applyBorder="1" applyAlignment="1">
      <alignment horizontal="center" wrapText="1"/>
    </xf>
    <xf numFmtId="164" fontId="23" fillId="2" borderId="7" xfId="1" applyFont="1" applyFill="1" applyBorder="1" applyAlignment="1">
      <alignment horizontal="center" wrapText="1"/>
    </xf>
    <xf numFmtId="164" fontId="23" fillId="2" borderId="8" xfId="1" applyFont="1" applyFill="1" applyBorder="1" applyAlignment="1">
      <alignment horizontal="center" wrapText="1"/>
    </xf>
    <xf numFmtId="164" fontId="23" fillId="2" borderId="1" xfId="1" applyFont="1" applyFill="1" applyBorder="1" applyAlignment="1">
      <alignment horizontal="center" wrapText="1"/>
    </xf>
    <xf numFmtId="166" fontId="3" fillId="2" borderId="6" xfId="1" applyNumberFormat="1" applyFont="1" applyFill="1" applyBorder="1" applyAlignment="1">
      <alignment horizontal="center" wrapText="1"/>
    </xf>
    <xf numFmtId="166" fontId="3" fillId="2" borderId="7" xfId="1" applyNumberFormat="1" applyFont="1" applyFill="1" applyBorder="1" applyAlignment="1">
      <alignment horizontal="center" wrapText="1"/>
    </xf>
    <xf numFmtId="166" fontId="3" fillId="2" borderId="8" xfId="1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6" fontId="13" fillId="2" borderId="11" xfId="1" applyNumberFormat="1" applyFont="1" applyFill="1" applyBorder="1" applyAlignment="1">
      <alignment horizontal="center" wrapText="1"/>
    </xf>
    <xf numFmtId="164" fontId="23" fillId="2" borderId="12" xfId="1" applyFont="1" applyFill="1" applyBorder="1" applyAlignment="1">
      <alignment horizontal="center" wrapText="1"/>
    </xf>
    <xf numFmtId="164" fontId="23" fillId="2" borderId="13" xfId="1" applyFont="1" applyFill="1" applyBorder="1" applyAlignment="1">
      <alignment horizontal="center" wrapText="1"/>
    </xf>
    <xf numFmtId="164" fontId="23" fillId="2" borderId="4" xfId="1" applyFont="1" applyFill="1" applyBorder="1" applyAlignment="1">
      <alignment horizontal="center" wrapText="1"/>
    </xf>
    <xf numFmtId="166" fontId="3" fillId="2" borderId="12" xfId="1" applyNumberFormat="1" applyFont="1" applyFill="1" applyBorder="1" applyAlignment="1">
      <alignment horizontal="center" wrapText="1"/>
    </xf>
    <xf numFmtId="166" fontId="3" fillId="2" borderId="13" xfId="1" applyNumberFormat="1" applyFont="1" applyFill="1" applyBorder="1" applyAlignment="1">
      <alignment horizontal="center" wrapText="1"/>
    </xf>
    <xf numFmtId="166" fontId="3" fillId="2" borderId="4" xfId="1" applyNumberFormat="1" applyFont="1" applyFill="1" applyBorder="1" applyAlignment="1">
      <alignment horizontal="center" wrapText="1"/>
    </xf>
    <xf numFmtId="166" fontId="27" fillId="2" borderId="14" xfId="1" applyNumberFormat="1" applyFont="1" applyFill="1" applyBorder="1" applyAlignment="1">
      <alignment horizontal="center" wrapText="1"/>
    </xf>
    <xf numFmtId="166" fontId="27" fillId="2" borderId="2" xfId="1" applyNumberFormat="1" applyFont="1" applyFill="1" applyBorder="1" applyAlignment="1">
      <alignment horizontal="center" wrapText="1"/>
    </xf>
    <xf numFmtId="166" fontId="13" fillId="2" borderId="3" xfId="1" applyNumberFormat="1" applyFont="1" applyFill="1" applyBorder="1" applyAlignment="1">
      <alignment horizontal="center" wrapText="1"/>
    </xf>
    <xf numFmtId="164" fontId="28" fillId="2" borderId="0" xfId="1" applyFont="1" applyFill="1" applyBorder="1"/>
    <xf numFmtId="164" fontId="23" fillId="2" borderId="0" xfId="1" applyFont="1" applyFill="1" applyBorder="1" applyAlignment="1">
      <alignment horizontal="center" wrapText="1"/>
    </xf>
    <xf numFmtId="164" fontId="23" fillId="2" borderId="0" xfId="1" applyFont="1" applyFill="1" applyBorder="1"/>
    <xf numFmtId="166" fontId="29" fillId="2" borderId="7" xfId="1" applyNumberFormat="1" applyFont="1" applyFill="1" applyBorder="1" applyAlignment="1" applyProtection="1">
      <alignment horizontal="center"/>
      <protection locked="0"/>
    </xf>
    <xf numFmtId="166" fontId="30" fillId="2" borderId="7" xfId="1" applyNumberFormat="1" applyFont="1" applyFill="1" applyBorder="1" applyAlignment="1" applyProtection="1">
      <alignment horizontal="center"/>
      <protection locked="0"/>
    </xf>
    <xf numFmtId="166" fontId="30" fillId="0" borderId="7" xfId="1" applyNumberFormat="1" applyFont="1" applyFill="1" applyBorder="1" applyAlignment="1" applyProtection="1">
      <alignment horizontal="center"/>
      <protection locked="0"/>
    </xf>
    <xf numFmtId="0" fontId="31" fillId="2" borderId="0" xfId="0" applyFont="1" applyFill="1" applyProtection="1">
      <protection locked="0"/>
    </xf>
    <xf numFmtId="0" fontId="32" fillId="2" borderId="0" xfId="0" applyFont="1" applyFill="1" applyAlignment="1" applyProtection="1">
      <alignment horizontal="center" wrapText="1"/>
      <protection locked="0"/>
    </xf>
    <xf numFmtId="0" fontId="33" fillId="2" borderId="0" xfId="0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Финансовый [0]" xfId="1" builtinId="6"/>
    <cellStyle name="Финансовый [0]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/AppData/Local/Temp/&#1072;&#1085;_&#1055;&#1054;&#1057;_&#1055;&#1056;&#1054;&#1060;_17-&#1074;&#1079;&#1088;%20&#1080;%20&#1076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ОМС-ВР (взр)"/>
      <sheetName val="ПОСОМС-ВР (дет)"/>
      <sheetName val="ПОСОМС-ВР (сумм)"/>
      <sheetName val="Всего по УР (дети)"/>
      <sheetName val="Всего по УР"/>
      <sheetName val="Всего по УР (1ур)"/>
      <sheetName val="Всего по УР (2ур)"/>
      <sheetName val="Всего по УР (3ур)"/>
      <sheetName val="Лист1"/>
    </sheetNames>
    <sheetDataSet>
      <sheetData sheetId="0">
        <row r="5">
          <cell r="GI5">
            <v>1337</v>
          </cell>
          <cell r="GJ5">
            <v>6</v>
          </cell>
          <cell r="GK5">
            <v>2502</v>
          </cell>
        </row>
        <row r="6">
          <cell r="GI6">
            <v>293</v>
          </cell>
          <cell r="GK6">
            <v>549</v>
          </cell>
        </row>
        <row r="7">
          <cell r="GI7">
            <v>547</v>
          </cell>
          <cell r="GJ7">
            <v>2</v>
          </cell>
          <cell r="GK7">
            <v>1397</v>
          </cell>
        </row>
        <row r="8">
          <cell r="GI8">
            <v>0</v>
          </cell>
          <cell r="GK8">
            <v>0</v>
          </cell>
        </row>
        <row r="9">
          <cell r="GI9">
            <v>2557</v>
          </cell>
          <cell r="GJ9">
            <v>4</v>
          </cell>
          <cell r="GK9">
            <v>6570</v>
          </cell>
        </row>
        <row r="12">
          <cell r="GI12">
            <v>0</v>
          </cell>
          <cell r="GK12">
            <v>0</v>
          </cell>
        </row>
        <row r="14">
          <cell r="GG14">
            <v>16298</v>
          </cell>
          <cell r="GI14">
            <v>4811</v>
          </cell>
          <cell r="GJ14">
            <v>6284</v>
          </cell>
          <cell r="GK14">
            <v>27967</v>
          </cell>
        </row>
        <row r="15">
          <cell r="GI15">
            <v>209</v>
          </cell>
          <cell r="GK15">
            <v>1046</v>
          </cell>
        </row>
        <row r="16">
          <cell r="GI16">
            <v>573</v>
          </cell>
          <cell r="GK16">
            <v>2584</v>
          </cell>
        </row>
        <row r="17">
          <cell r="GG17">
            <v>21</v>
          </cell>
          <cell r="GI17">
            <v>333</v>
          </cell>
          <cell r="GK17">
            <v>1729</v>
          </cell>
        </row>
        <row r="21">
          <cell r="GG21">
            <v>6</v>
          </cell>
          <cell r="GI21">
            <v>1873</v>
          </cell>
          <cell r="GJ21">
            <v>242</v>
          </cell>
          <cell r="GK21">
            <v>9369</v>
          </cell>
        </row>
        <row r="22">
          <cell r="GI22">
            <v>367</v>
          </cell>
          <cell r="GK22">
            <v>4510</v>
          </cell>
        </row>
        <row r="23">
          <cell r="GI23">
            <v>439</v>
          </cell>
          <cell r="GJ23">
            <v>52</v>
          </cell>
          <cell r="GK23">
            <v>1290</v>
          </cell>
        </row>
        <row r="24">
          <cell r="GG24">
            <v>55</v>
          </cell>
          <cell r="GI24">
            <v>2600</v>
          </cell>
          <cell r="GJ24">
            <v>2</v>
          </cell>
          <cell r="GK24">
            <v>14464</v>
          </cell>
        </row>
        <row r="25">
          <cell r="GG25">
            <v>6</v>
          </cell>
          <cell r="GI25">
            <v>1965</v>
          </cell>
          <cell r="GJ25">
            <v>2</v>
          </cell>
          <cell r="GK25">
            <v>6491</v>
          </cell>
        </row>
        <row r="26">
          <cell r="GG26">
            <v>15</v>
          </cell>
          <cell r="GI26">
            <v>1274</v>
          </cell>
          <cell r="GJ26">
            <v>140</v>
          </cell>
          <cell r="GK26">
            <v>3865</v>
          </cell>
        </row>
        <row r="27">
          <cell r="GG27">
            <v>10</v>
          </cell>
          <cell r="GI27">
            <v>2547</v>
          </cell>
          <cell r="GJ27">
            <v>230</v>
          </cell>
          <cell r="GK27">
            <v>7003</v>
          </cell>
        </row>
        <row r="28">
          <cell r="GI28">
            <v>0</v>
          </cell>
          <cell r="GK28">
            <v>0</v>
          </cell>
        </row>
        <row r="30">
          <cell r="GI30">
            <v>3344</v>
          </cell>
          <cell r="GJ30">
            <v>3884</v>
          </cell>
          <cell r="GK30">
            <v>20520</v>
          </cell>
        </row>
        <row r="32">
          <cell r="GJ32">
            <v>0</v>
          </cell>
        </row>
        <row r="66">
          <cell r="GI66">
            <v>5058</v>
          </cell>
        </row>
        <row r="71">
          <cell r="GI71">
            <v>3820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60"/>
  <sheetViews>
    <sheetView tabSelected="1" view="pageBreakPreview" zoomScale="82" zoomScaleNormal="100" zoomScaleSheetLayoutView="82" workbookViewId="0">
      <pane xSplit="1" ySplit="5" topLeftCell="B6" activePane="bottomRight" state="frozen"/>
      <selection sqref="A1:R1"/>
      <selection pane="topRight" sqref="A1:R1"/>
      <selection pane="bottomLeft" sqref="A1:R1"/>
      <selection pane="bottomRight" activeCell="V23" sqref="V23"/>
    </sheetView>
  </sheetViews>
  <sheetFormatPr defaultRowHeight="15" x14ac:dyDescent="0.25"/>
  <cols>
    <col min="1" max="1" width="22.28515625" style="1" customWidth="1"/>
    <col min="2" max="2" width="11.28515625" style="5" customWidth="1"/>
    <col min="3" max="3" width="8.140625" style="1" customWidth="1"/>
    <col min="4" max="4" width="10.7109375" style="4" customWidth="1"/>
    <col min="5" max="5" width="8.28515625" style="1" customWidth="1"/>
    <col min="6" max="6" width="9.42578125" style="1" customWidth="1"/>
    <col min="7" max="7" width="8.7109375" style="4" customWidth="1"/>
    <col min="8" max="8" width="11.7109375" style="1" customWidth="1"/>
    <col min="9" max="9" width="9.28515625" style="1" bestFit="1" customWidth="1"/>
    <col min="10" max="10" width="10.5703125" style="1" bestFit="1" customWidth="1"/>
    <col min="11" max="14" width="11.42578125" style="1" customWidth="1"/>
    <col min="15" max="15" width="9.140625" style="1" customWidth="1"/>
    <col min="16" max="16" width="11.28515625" style="1" customWidth="1"/>
    <col min="17" max="17" width="12.42578125" style="3" customWidth="1"/>
    <col min="18" max="18" width="6.85546875" style="3" customWidth="1"/>
    <col min="19" max="19" width="9.42578125" style="3" customWidth="1"/>
    <col min="20" max="20" width="10.5703125" style="2" bestFit="1" customWidth="1"/>
    <col min="21" max="21" width="9.140625" style="2" customWidth="1"/>
    <col min="22" max="22" width="10.5703125" style="2" bestFit="1" customWidth="1"/>
    <col min="23" max="23" width="9.42578125" style="2" bestFit="1" customWidth="1"/>
    <col min="24" max="24" width="9.140625" style="2" customWidth="1"/>
    <col min="25" max="25" width="9.42578125" style="2" bestFit="1" customWidth="1"/>
    <col min="26" max="28" width="9.140625" style="2" customWidth="1"/>
    <col min="29" max="16384" width="9.140625" style="1"/>
  </cols>
  <sheetData>
    <row r="1" spans="1:31" s="6" customFormat="1" ht="63" customHeight="1" x14ac:dyDescent="0.3">
      <c r="A1" s="92" t="s">
        <v>52</v>
      </c>
      <c r="B1" s="92"/>
      <c r="C1" s="92"/>
      <c r="D1" s="92"/>
      <c r="E1" s="92"/>
      <c r="F1" s="92"/>
      <c r="G1" s="92"/>
      <c r="H1" s="92"/>
      <c r="I1" s="92"/>
      <c r="J1" s="92"/>
      <c r="K1" s="91"/>
      <c r="L1" s="91"/>
      <c r="M1" s="91"/>
      <c r="Q1" s="86"/>
      <c r="R1" s="86"/>
      <c r="S1" s="85"/>
      <c r="T1" s="85"/>
      <c r="U1" s="85"/>
      <c r="V1" s="84"/>
      <c r="W1" s="84"/>
      <c r="X1" s="84"/>
      <c r="Y1" s="84"/>
      <c r="Z1" s="84"/>
      <c r="AA1" s="84"/>
      <c r="AB1" s="84"/>
      <c r="AC1" s="57"/>
      <c r="AD1" s="57"/>
      <c r="AE1" s="57"/>
    </row>
    <row r="2" spans="1:31" s="6" customFormat="1" ht="33.75" customHeight="1" x14ac:dyDescent="0.4">
      <c r="A2" s="90" t="s">
        <v>51</v>
      </c>
      <c r="B2" s="89"/>
      <c r="C2" s="88"/>
      <c r="D2" s="87"/>
      <c r="E2" s="88"/>
      <c r="F2" s="88"/>
      <c r="G2" s="87"/>
      <c r="H2" s="86"/>
      <c r="I2" s="86"/>
      <c r="J2" s="86"/>
      <c r="K2" s="86"/>
      <c r="L2" s="86"/>
      <c r="M2" s="86"/>
      <c r="Q2" s="86"/>
      <c r="R2" s="86"/>
      <c r="S2" s="85"/>
      <c r="T2" s="85"/>
      <c r="U2" s="85"/>
      <c r="V2" s="84"/>
      <c r="W2" s="84"/>
      <c r="X2" s="84"/>
      <c r="Y2" s="84"/>
      <c r="Z2" s="84"/>
      <c r="AA2" s="84"/>
      <c r="AB2" s="84"/>
      <c r="AC2" s="57"/>
      <c r="AD2" s="57"/>
      <c r="AE2" s="57"/>
    </row>
    <row r="3" spans="1:31" ht="18" customHeight="1" x14ac:dyDescent="0.25">
      <c r="A3" s="83" t="s">
        <v>50</v>
      </c>
      <c r="B3" s="82" t="s">
        <v>49</v>
      </c>
      <c r="C3" s="81"/>
      <c r="D3" s="81"/>
      <c r="E3" s="81"/>
      <c r="F3" s="81"/>
      <c r="G3" s="81"/>
      <c r="H3" s="80" t="s">
        <v>36</v>
      </c>
      <c r="I3" s="79"/>
      <c r="J3" s="78"/>
      <c r="K3" s="67" t="s">
        <v>48</v>
      </c>
      <c r="L3" s="67"/>
      <c r="M3" s="67"/>
      <c r="N3" s="67" t="s">
        <v>47</v>
      </c>
      <c r="O3" s="67"/>
      <c r="P3" s="67"/>
      <c r="Q3" s="67" t="s">
        <v>46</v>
      </c>
      <c r="R3" s="67"/>
      <c r="S3" s="67"/>
      <c r="T3" s="67" t="s">
        <v>45</v>
      </c>
      <c r="U3" s="67"/>
      <c r="V3" s="67"/>
      <c r="W3" s="67" t="s">
        <v>44</v>
      </c>
      <c r="X3" s="67"/>
      <c r="Y3" s="67"/>
      <c r="Z3" s="77" t="s">
        <v>43</v>
      </c>
      <c r="AA3" s="76"/>
      <c r="AB3" s="75"/>
      <c r="AC3" s="63" t="s">
        <v>42</v>
      </c>
      <c r="AD3" s="63"/>
      <c r="AE3" s="63"/>
    </row>
    <row r="4" spans="1:31" ht="15" customHeight="1" x14ac:dyDescent="0.25">
      <c r="A4" s="74"/>
      <c r="B4" s="73" t="s">
        <v>41</v>
      </c>
      <c r="C4" s="72"/>
      <c r="D4" s="71"/>
      <c r="E4" s="70" t="s">
        <v>40</v>
      </c>
      <c r="F4" s="69"/>
      <c r="G4" s="69"/>
      <c r="H4" s="70"/>
      <c r="I4" s="69"/>
      <c r="J4" s="68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6"/>
      <c r="AA4" s="65"/>
      <c r="AB4" s="64"/>
      <c r="AC4" s="63"/>
      <c r="AD4" s="63"/>
      <c r="AE4" s="63"/>
    </row>
    <row r="5" spans="1:31" s="4" customFormat="1" ht="12.75" x14ac:dyDescent="0.2">
      <c r="A5" s="62"/>
      <c r="B5" s="61" t="s">
        <v>38</v>
      </c>
      <c r="C5" s="59" t="s">
        <v>37</v>
      </c>
      <c r="D5" s="58" t="s">
        <v>39</v>
      </c>
      <c r="E5" s="60" t="s">
        <v>38</v>
      </c>
      <c r="F5" s="59" t="s">
        <v>37</v>
      </c>
      <c r="G5" s="58" t="s">
        <v>39</v>
      </c>
      <c r="H5" s="60" t="s">
        <v>38</v>
      </c>
      <c r="I5" s="59" t="s">
        <v>37</v>
      </c>
      <c r="J5" s="58" t="s">
        <v>39</v>
      </c>
      <c r="K5" s="37" t="s">
        <v>38</v>
      </c>
      <c r="L5" s="37" t="s">
        <v>37</v>
      </c>
      <c r="M5" s="37" t="s">
        <v>36</v>
      </c>
      <c r="N5" s="37" t="s">
        <v>38</v>
      </c>
      <c r="O5" s="37" t="s">
        <v>37</v>
      </c>
      <c r="P5" s="37" t="s">
        <v>36</v>
      </c>
      <c r="Q5" s="37" t="s">
        <v>38</v>
      </c>
      <c r="R5" s="37" t="s">
        <v>37</v>
      </c>
      <c r="S5" s="37" t="s">
        <v>36</v>
      </c>
      <c r="T5" s="37" t="s">
        <v>38</v>
      </c>
      <c r="U5" s="37" t="s">
        <v>37</v>
      </c>
      <c r="V5" s="37" t="s">
        <v>36</v>
      </c>
      <c r="W5" s="37" t="s">
        <v>38</v>
      </c>
      <c r="X5" s="37" t="s">
        <v>37</v>
      </c>
      <c r="Y5" s="37" t="s">
        <v>36</v>
      </c>
      <c r="Z5" s="37" t="s">
        <v>38</v>
      </c>
      <c r="AA5" s="37" t="s">
        <v>37</v>
      </c>
      <c r="AB5" s="37" t="s">
        <v>36</v>
      </c>
      <c r="AC5" s="57" t="s">
        <v>38</v>
      </c>
      <c r="AD5" s="57" t="s">
        <v>37</v>
      </c>
      <c r="AE5" s="57" t="s">
        <v>36</v>
      </c>
    </row>
    <row r="6" spans="1:31" ht="16.5" x14ac:dyDescent="0.25">
      <c r="A6" s="40" t="s">
        <v>35</v>
      </c>
      <c r="B6" s="26">
        <f>3720+1165+4965</f>
        <v>9850</v>
      </c>
      <c r="C6" s="25"/>
      <c r="D6" s="24">
        <f>B6+C6</f>
        <v>9850</v>
      </c>
      <c r="E6" s="25">
        <v>10</v>
      </c>
      <c r="F6" s="25"/>
      <c r="G6" s="24">
        <f>E6+F6</f>
        <v>10</v>
      </c>
      <c r="H6" s="25">
        <f>B6+E6</f>
        <v>9860</v>
      </c>
      <c r="I6" s="25">
        <f>C6+F6</f>
        <v>0</v>
      </c>
      <c r="J6" s="24">
        <f>H6+I6</f>
        <v>9860</v>
      </c>
      <c r="K6" s="52">
        <f>'[1]ПОСОМС-ВР (взр)'!GG5</f>
        <v>0</v>
      </c>
      <c r="L6" s="52"/>
      <c r="M6" s="23">
        <f>K6+L6</f>
        <v>0</v>
      </c>
      <c r="N6" s="52">
        <f>'[1]ПОСОМС-ВР (взр)'!GI5</f>
        <v>1337</v>
      </c>
      <c r="O6" s="52"/>
      <c r="P6" s="52">
        <f>N6+O6</f>
        <v>1337</v>
      </c>
      <c r="Q6" s="52">
        <f>'[1]ПОСОМС-ВР (взр)'!GJ5</f>
        <v>6</v>
      </c>
      <c r="R6" s="52"/>
      <c r="S6" s="52">
        <f>Q6+R6</f>
        <v>6</v>
      </c>
      <c r="T6" s="52">
        <f>'[1]ПОСОМС-ВР (взр)'!GK5</f>
        <v>2502</v>
      </c>
      <c r="U6" s="52"/>
      <c r="V6" s="52">
        <f>T6+U6</f>
        <v>2502</v>
      </c>
      <c r="W6" s="52">
        <f>E6</f>
        <v>10</v>
      </c>
      <c r="X6" s="52"/>
      <c r="Y6" s="52">
        <f>W6+X6</f>
        <v>10</v>
      </c>
      <c r="Z6" s="37"/>
      <c r="AA6" s="37"/>
      <c r="AB6" s="37">
        <f>Z6+AA6</f>
        <v>0</v>
      </c>
      <c r="AC6" s="19">
        <f>IF(T6=0,0,(B6-K6-N6-Q6)/T6)</f>
        <v>3.4000799360511591</v>
      </c>
      <c r="AD6" s="19">
        <f>IF(U6=0,0,(C6-L6-O6-R6)/U6)</f>
        <v>0</v>
      </c>
      <c r="AE6" s="19">
        <f>IF(V6=0,0,(D6-M6-P6-S6)/V6)</f>
        <v>3.4000799360511591</v>
      </c>
    </row>
    <row r="7" spans="1:31" ht="16.5" x14ac:dyDescent="0.25">
      <c r="A7" s="40" t="s">
        <v>34</v>
      </c>
      <c r="B7" s="26">
        <v>2160</v>
      </c>
      <c r="C7" s="25"/>
      <c r="D7" s="24">
        <f>B7+C7</f>
        <v>2160</v>
      </c>
      <c r="E7" s="25">
        <v>10</v>
      </c>
      <c r="F7" s="25"/>
      <c r="G7" s="24">
        <f>E7+F7</f>
        <v>10</v>
      </c>
      <c r="H7" s="25">
        <f>B7+E7</f>
        <v>2170</v>
      </c>
      <c r="I7" s="25">
        <f>C7+F7</f>
        <v>0</v>
      </c>
      <c r="J7" s="24">
        <f>H7+I7</f>
        <v>2170</v>
      </c>
      <c r="K7" s="52">
        <f>'[1]ПОСОМС-ВР (взр)'!GG6</f>
        <v>0</v>
      </c>
      <c r="L7" s="52"/>
      <c r="M7" s="23">
        <f>K7+L7</f>
        <v>0</v>
      </c>
      <c r="N7" s="52">
        <f>'[1]ПОСОМС-ВР (взр)'!GI6</f>
        <v>293</v>
      </c>
      <c r="O7" s="52"/>
      <c r="P7" s="52">
        <f>N7+O7</f>
        <v>293</v>
      </c>
      <c r="Q7" s="52">
        <f>'[1]ПОСОМС-ВР (взр)'!GJ6</f>
        <v>0</v>
      </c>
      <c r="R7" s="52"/>
      <c r="S7" s="52">
        <f>Q7+R7</f>
        <v>0</v>
      </c>
      <c r="T7" s="52">
        <f>'[1]ПОСОМС-ВР (взр)'!GK6</f>
        <v>549</v>
      </c>
      <c r="U7" s="52"/>
      <c r="V7" s="52">
        <f>T7+U7</f>
        <v>549</v>
      </c>
      <c r="W7" s="52">
        <f>E7</f>
        <v>10</v>
      </c>
      <c r="X7" s="52"/>
      <c r="Y7" s="52">
        <f>W7+X7</f>
        <v>10</v>
      </c>
      <c r="Z7" s="37"/>
      <c r="AA7" s="37"/>
      <c r="AB7" s="37">
        <f>Z7+AA7</f>
        <v>0</v>
      </c>
      <c r="AC7" s="19">
        <f>IF(T7=0,0,(B7-K7-N7-Q7)/T7)</f>
        <v>3.4007285974499091</v>
      </c>
      <c r="AD7" s="19">
        <f>IF(U7=0,0,(C7-L7-O7-R7)/U7)</f>
        <v>0</v>
      </c>
      <c r="AE7" s="19">
        <f>IF(V7=0,0,(D7-M7-P7-S7)/V7)</f>
        <v>3.4007285974499091</v>
      </c>
    </row>
    <row r="8" spans="1:31" ht="16.5" x14ac:dyDescent="0.25">
      <c r="A8" s="40" t="s">
        <v>33</v>
      </c>
      <c r="B8" s="26">
        <v>4600</v>
      </c>
      <c r="C8" s="25"/>
      <c r="D8" s="24">
        <f>B8+C8</f>
        <v>4600</v>
      </c>
      <c r="E8" s="25"/>
      <c r="F8" s="25"/>
      <c r="G8" s="24">
        <f>E8+F8</f>
        <v>0</v>
      </c>
      <c r="H8" s="25">
        <f>B8+E8</f>
        <v>4600</v>
      </c>
      <c r="I8" s="25">
        <f>C8+F8</f>
        <v>0</v>
      </c>
      <c r="J8" s="24">
        <f>H8+I8</f>
        <v>4600</v>
      </c>
      <c r="K8" s="52">
        <f>'[1]ПОСОМС-ВР (взр)'!GG7</f>
        <v>0</v>
      </c>
      <c r="L8" s="52"/>
      <c r="M8" s="23">
        <f>K8+L8</f>
        <v>0</v>
      </c>
      <c r="N8" s="52">
        <f>'[1]ПОСОМС-ВР (взр)'!GI7</f>
        <v>547</v>
      </c>
      <c r="O8" s="52"/>
      <c r="P8" s="52">
        <f>N8+O8</f>
        <v>547</v>
      </c>
      <c r="Q8" s="52">
        <f>'[1]ПОСОМС-ВР (взр)'!GJ7</f>
        <v>2</v>
      </c>
      <c r="R8" s="52"/>
      <c r="S8" s="52">
        <f>Q8+R8</f>
        <v>2</v>
      </c>
      <c r="T8" s="52">
        <f>'[1]ПОСОМС-ВР (взр)'!GK7</f>
        <v>1397</v>
      </c>
      <c r="U8" s="52"/>
      <c r="V8" s="52">
        <f>T8+U8</f>
        <v>1397</v>
      </c>
      <c r="W8" s="52">
        <f>E8</f>
        <v>0</v>
      </c>
      <c r="X8" s="52"/>
      <c r="Y8" s="52">
        <f>W8+X8</f>
        <v>0</v>
      </c>
      <c r="Z8" s="37"/>
      <c r="AA8" s="37"/>
      <c r="AB8" s="37">
        <f>Z8+AA8</f>
        <v>0</v>
      </c>
      <c r="AC8" s="19">
        <f>IF(T8=0,0,(B8-K8-N8-Q8)/T8)</f>
        <v>2.899785254115963</v>
      </c>
      <c r="AD8" s="19">
        <f>IF(U8=0,0,(C8-L8-O8-R8)/U8)</f>
        <v>0</v>
      </c>
      <c r="AE8" s="19">
        <f>IF(V8=0,0,(D8-M8-P8-S8)/V8)</f>
        <v>2.899785254115963</v>
      </c>
    </row>
    <row r="9" spans="1:31" ht="16.5" x14ac:dyDescent="0.25">
      <c r="A9" s="40" t="s">
        <v>32</v>
      </c>
      <c r="B9" s="26"/>
      <c r="C9" s="25"/>
      <c r="D9" s="24">
        <f>B9+C9</f>
        <v>0</v>
      </c>
      <c r="E9" s="25"/>
      <c r="F9" s="25"/>
      <c r="G9" s="24">
        <f>E9+F9</f>
        <v>0</v>
      </c>
      <c r="H9" s="25">
        <f>B9+E9</f>
        <v>0</v>
      </c>
      <c r="I9" s="25">
        <f>C9+F9</f>
        <v>0</v>
      </c>
      <c r="J9" s="24">
        <f>H9+I9</f>
        <v>0</v>
      </c>
      <c r="K9" s="52">
        <f>'[1]ПОСОМС-ВР (взр)'!GG8</f>
        <v>0</v>
      </c>
      <c r="L9" s="52"/>
      <c r="M9" s="23">
        <f>K9+L9</f>
        <v>0</v>
      </c>
      <c r="N9" s="52">
        <f>'[1]ПОСОМС-ВР (взр)'!GI8</f>
        <v>0</v>
      </c>
      <c r="O9" s="52"/>
      <c r="P9" s="52">
        <f>N9+O9</f>
        <v>0</v>
      </c>
      <c r="Q9" s="52">
        <f>'[1]ПОСОМС-ВР (взр)'!GJ8</f>
        <v>0</v>
      </c>
      <c r="R9" s="52"/>
      <c r="S9" s="52">
        <f>Q9+R9</f>
        <v>0</v>
      </c>
      <c r="T9" s="52">
        <f>'[1]ПОСОМС-ВР (взр)'!GK8</f>
        <v>0</v>
      </c>
      <c r="U9" s="52"/>
      <c r="V9" s="52">
        <f>T9+U9</f>
        <v>0</v>
      </c>
      <c r="W9" s="52">
        <f>E9</f>
        <v>0</v>
      </c>
      <c r="X9" s="52"/>
      <c r="Y9" s="52">
        <f>W9+X9</f>
        <v>0</v>
      </c>
      <c r="Z9" s="37"/>
      <c r="AA9" s="37"/>
      <c r="AB9" s="37">
        <f>Z9+AA9</f>
        <v>0</v>
      </c>
      <c r="AC9" s="19">
        <f>IF(T9=0,0,(B9-K9-N9-Q9)/T9)</f>
        <v>0</v>
      </c>
      <c r="AD9" s="19">
        <f>IF(U9=0,0,(C9-L9-O9-R9)/U9)</f>
        <v>0</v>
      </c>
      <c r="AE9" s="19">
        <f>IF(V9=0,0,(D9-M9-P9-S9)/V9)</f>
        <v>0</v>
      </c>
    </row>
    <row r="10" spans="1:31" ht="16.5" x14ac:dyDescent="0.25">
      <c r="A10" s="40" t="s">
        <v>31</v>
      </c>
      <c r="B10" s="26">
        <f>10653+4907+4740</f>
        <v>20300</v>
      </c>
      <c r="C10" s="25"/>
      <c r="D10" s="24">
        <f>B10+C10</f>
        <v>20300</v>
      </c>
      <c r="E10" s="25">
        <v>10</v>
      </c>
      <c r="F10" s="25"/>
      <c r="G10" s="24">
        <f>E10+F10</f>
        <v>10</v>
      </c>
      <c r="H10" s="25">
        <f>B10+E10</f>
        <v>20310</v>
      </c>
      <c r="I10" s="25">
        <f>C10+F10</f>
        <v>0</v>
      </c>
      <c r="J10" s="24">
        <f>H10+I10</f>
        <v>20310</v>
      </c>
      <c r="K10" s="52">
        <f>'[1]ПОСОМС-ВР (взр)'!GG9</f>
        <v>0</v>
      </c>
      <c r="L10" s="52"/>
      <c r="M10" s="23">
        <f>K10+L10</f>
        <v>0</v>
      </c>
      <c r="N10" s="52">
        <f>'[1]ПОСОМС-ВР (взр)'!GI9</f>
        <v>2557</v>
      </c>
      <c r="O10" s="52"/>
      <c r="P10" s="52">
        <f>N10+O10</f>
        <v>2557</v>
      </c>
      <c r="Q10" s="52">
        <f>'[1]ПОСОМС-ВР (взр)'!GJ9</f>
        <v>4</v>
      </c>
      <c r="R10" s="52"/>
      <c r="S10" s="52">
        <f>Q10+R10</f>
        <v>4</v>
      </c>
      <c r="T10" s="52">
        <f>'[1]ПОСОМС-ВР (взр)'!GK9</f>
        <v>6570</v>
      </c>
      <c r="U10" s="52"/>
      <c r="V10" s="52">
        <f>T10+U10</f>
        <v>6570</v>
      </c>
      <c r="W10" s="52">
        <f>E10</f>
        <v>10</v>
      </c>
      <c r="X10" s="52"/>
      <c r="Y10" s="52">
        <f>W10+X10</f>
        <v>10</v>
      </c>
      <c r="Z10" s="37"/>
      <c r="AA10" s="37"/>
      <c r="AB10" s="37">
        <f>Z10+AA10</f>
        <v>0</v>
      </c>
      <c r="AC10" s="19">
        <f>IF(T10=0,0,(B10-K10-N10-Q10)/T10)</f>
        <v>2.7</v>
      </c>
      <c r="AD10" s="19">
        <f>IF(U10=0,0,(C10-L10-O10-R10)/U10)</f>
        <v>0</v>
      </c>
      <c r="AE10" s="19">
        <f>IF(V10=0,0,(D10-M10-P10-S10)/V10)</f>
        <v>2.7</v>
      </c>
    </row>
    <row r="11" spans="1:31" ht="16.5" x14ac:dyDescent="0.25">
      <c r="A11" s="40" t="s">
        <v>30</v>
      </c>
      <c r="B11" s="26"/>
      <c r="C11" s="25"/>
      <c r="D11" s="24">
        <f>B11+C11</f>
        <v>0</v>
      </c>
      <c r="E11" s="25"/>
      <c r="F11" s="25"/>
      <c r="G11" s="24">
        <f>E11+F11</f>
        <v>0</v>
      </c>
      <c r="H11" s="25">
        <f>B11+E11</f>
        <v>0</v>
      </c>
      <c r="I11" s="25">
        <f>C11+F11</f>
        <v>0</v>
      </c>
      <c r="J11" s="24">
        <f>H11+I11</f>
        <v>0</v>
      </c>
      <c r="K11" s="52">
        <f>'[1]ПОСОМС-ВР (взр)'!GG12</f>
        <v>0</v>
      </c>
      <c r="L11" s="52"/>
      <c r="M11" s="23">
        <f>K11+L11</f>
        <v>0</v>
      </c>
      <c r="N11" s="52">
        <f>'[1]ПОСОМС-ВР (взр)'!GI12</f>
        <v>0</v>
      </c>
      <c r="O11" s="52"/>
      <c r="P11" s="52">
        <f>N11+O11</f>
        <v>0</v>
      </c>
      <c r="Q11" s="52">
        <f>'[1]ПОСОМС-ВР (взр)'!GJ12</f>
        <v>0</v>
      </c>
      <c r="R11" s="52"/>
      <c r="S11" s="52">
        <f>Q11+R11</f>
        <v>0</v>
      </c>
      <c r="T11" s="52">
        <f>'[1]ПОСОМС-ВР (взр)'!GK12</f>
        <v>0</v>
      </c>
      <c r="U11" s="52"/>
      <c r="V11" s="52">
        <f>T11+U11</f>
        <v>0</v>
      </c>
      <c r="W11" s="52">
        <f>E11</f>
        <v>0</v>
      </c>
      <c r="X11" s="52"/>
      <c r="Y11" s="52">
        <f>W11+X11</f>
        <v>0</v>
      </c>
      <c r="Z11" s="37"/>
      <c r="AA11" s="37"/>
      <c r="AB11" s="37">
        <f>Z11+AA11</f>
        <v>0</v>
      </c>
      <c r="AC11" s="19">
        <f>IF(T11=0,0,(B11-K11-N11-Q11)/T11)</f>
        <v>0</v>
      </c>
      <c r="AD11" s="19">
        <f>IF(U11=0,0,(C11-L11-O11-R11)/U11)</f>
        <v>0</v>
      </c>
      <c r="AE11" s="19">
        <f>IF(V11=0,0,(D11-M11-P11-S11)/V11)</f>
        <v>0</v>
      </c>
    </row>
    <row r="12" spans="1:31" ht="16.5" x14ac:dyDescent="0.25">
      <c r="A12" s="40" t="s">
        <v>29</v>
      </c>
      <c r="B12" s="26"/>
      <c r="C12" s="25"/>
      <c r="D12" s="24">
        <f>B12+C12</f>
        <v>0</v>
      </c>
      <c r="E12" s="25"/>
      <c r="F12" s="25"/>
      <c r="G12" s="24">
        <f>E12+F12</f>
        <v>0</v>
      </c>
      <c r="H12" s="25">
        <f>B12+E12</f>
        <v>0</v>
      </c>
      <c r="I12" s="25">
        <f>C12+F12</f>
        <v>0</v>
      </c>
      <c r="J12" s="24">
        <f>H12+I12</f>
        <v>0</v>
      </c>
      <c r="K12" s="52"/>
      <c r="L12" s="52"/>
      <c r="M12" s="23">
        <f>K12+L12</f>
        <v>0</v>
      </c>
      <c r="N12" s="52"/>
      <c r="O12" s="52"/>
      <c r="P12" s="52">
        <f>N12+O12</f>
        <v>0</v>
      </c>
      <c r="Q12" s="52"/>
      <c r="R12" s="52"/>
      <c r="S12" s="52">
        <f>Q12+R12</f>
        <v>0</v>
      </c>
      <c r="T12" s="52"/>
      <c r="U12" s="52"/>
      <c r="V12" s="52">
        <f>T12+U12</f>
        <v>0</v>
      </c>
      <c r="W12" s="52">
        <f>E12</f>
        <v>0</v>
      </c>
      <c r="X12" s="52"/>
      <c r="Y12" s="52">
        <f>W12+X12</f>
        <v>0</v>
      </c>
      <c r="Z12" s="37"/>
      <c r="AA12" s="37"/>
      <c r="AB12" s="37">
        <f>Z12+AA12</f>
        <v>0</v>
      </c>
      <c r="AC12" s="19">
        <f>IF(T12=0,0,(B12-K12-N12-Q12)/T12)</f>
        <v>0</v>
      </c>
      <c r="AD12" s="19">
        <f>IF(U12=0,0,(C12-L12-O12-R12)/U12)</f>
        <v>0</v>
      </c>
      <c r="AE12" s="19">
        <f>IF(V12=0,0,(D12-M12-P12-S12)/V12)</f>
        <v>0</v>
      </c>
    </row>
    <row r="13" spans="1:31" ht="16.5" x14ac:dyDescent="0.25">
      <c r="A13" s="40" t="s">
        <v>28</v>
      </c>
      <c r="B13" s="26"/>
      <c r="C13" s="25"/>
      <c r="D13" s="24">
        <f>B13+C13</f>
        <v>0</v>
      </c>
      <c r="E13" s="25"/>
      <c r="F13" s="25"/>
      <c r="G13" s="24">
        <f>E13+F13</f>
        <v>0</v>
      </c>
      <c r="H13" s="25">
        <f>B13+E13</f>
        <v>0</v>
      </c>
      <c r="I13" s="25">
        <f>C13+F13</f>
        <v>0</v>
      </c>
      <c r="J13" s="24">
        <f>H13+I13</f>
        <v>0</v>
      </c>
      <c r="K13" s="38"/>
      <c r="L13" s="38"/>
      <c r="M13" s="23">
        <f>K13+L13</f>
        <v>0</v>
      </c>
      <c r="N13" s="38"/>
      <c r="O13" s="38"/>
      <c r="P13" s="52">
        <f>N13+O13</f>
        <v>0</v>
      </c>
      <c r="Q13" s="38"/>
      <c r="R13" s="38"/>
      <c r="S13" s="52">
        <f>Q13+R13</f>
        <v>0</v>
      </c>
      <c r="T13" s="38"/>
      <c r="U13" s="38"/>
      <c r="V13" s="52">
        <f>T13+U13</f>
        <v>0</v>
      </c>
      <c r="W13" s="52">
        <f>E13</f>
        <v>0</v>
      </c>
      <c r="X13" s="52"/>
      <c r="Y13" s="52">
        <f>W13+X13</f>
        <v>0</v>
      </c>
      <c r="Z13" s="1"/>
      <c r="AA13" s="37"/>
      <c r="AB13" s="37">
        <f>Z13+AA13</f>
        <v>0</v>
      </c>
      <c r="AC13" s="19">
        <f>IF(T13=0,0,(B13-K13-N13-Q13)/T13)</f>
        <v>0</v>
      </c>
      <c r="AD13" s="19">
        <f>IF(U13=0,0,(C13-L13-O13-R13)/U13)</f>
        <v>0</v>
      </c>
      <c r="AE13" s="19">
        <f>IF(V13=0,0,(D13-M13-P13-S13)/V13)</f>
        <v>0</v>
      </c>
    </row>
    <row r="14" spans="1:31" ht="16.5" x14ac:dyDescent="0.25">
      <c r="A14" s="40" t="s">
        <v>27</v>
      </c>
      <c r="B14" s="26">
        <f>92200+16298</f>
        <v>108498</v>
      </c>
      <c r="C14" s="25"/>
      <c r="D14" s="24">
        <f>B14+C14</f>
        <v>108498</v>
      </c>
      <c r="E14" s="25">
        <v>100</v>
      </c>
      <c r="F14" s="25"/>
      <c r="G14" s="24">
        <f>E14+F14</f>
        <v>100</v>
      </c>
      <c r="H14" s="25">
        <f>B14+E14</f>
        <v>108598</v>
      </c>
      <c r="I14" s="25">
        <f>C14+F14</f>
        <v>0</v>
      </c>
      <c r="J14" s="24">
        <f>H14+I14</f>
        <v>108598</v>
      </c>
      <c r="K14" s="52">
        <f>'[1]ПОСОМС-ВР (взр)'!GG14</f>
        <v>16298</v>
      </c>
      <c r="L14" s="52"/>
      <c r="M14" s="23">
        <f>K14+L14</f>
        <v>16298</v>
      </c>
      <c r="N14" s="52">
        <f>'[1]ПОСОМС-ВР (взр)'!GI14</f>
        <v>4811</v>
      </c>
      <c r="O14" s="52"/>
      <c r="P14" s="52">
        <f>N14+O14</f>
        <v>4811</v>
      </c>
      <c r="Q14" s="52">
        <f>'[1]ПОСОМС-ВР (взр)'!GJ14</f>
        <v>6284</v>
      </c>
      <c r="R14" s="52"/>
      <c r="S14" s="52">
        <f>Q14+R14</f>
        <v>6284</v>
      </c>
      <c r="T14" s="52">
        <f>'[1]ПОСОМС-ВР (взр)'!GK14</f>
        <v>27967</v>
      </c>
      <c r="U14" s="52"/>
      <c r="V14" s="52">
        <f>T14+U14</f>
        <v>27967</v>
      </c>
      <c r="W14" s="52">
        <f>E14</f>
        <v>100</v>
      </c>
      <c r="X14" s="52"/>
      <c r="Y14" s="52">
        <f>W14+X14</f>
        <v>100</v>
      </c>
      <c r="Z14" s="37"/>
      <c r="AA14" s="37"/>
      <c r="AB14" s="37">
        <f>Z14+AA14</f>
        <v>0</v>
      </c>
      <c r="AC14" s="19">
        <f>IF(T14=0,0,(B14-K14-N14-Q14)/T14)</f>
        <v>2.9000250294990524</v>
      </c>
      <c r="AD14" s="19">
        <f>IF(U14=0,0,(C14-L14-O14-R14)/U14)</f>
        <v>0</v>
      </c>
      <c r="AE14" s="19">
        <f>IF(V14=0,0,(D14-M14-P14-S14)/V14)</f>
        <v>2.9000250294990524</v>
      </c>
    </row>
    <row r="15" spans="1:31" ht="16.5" x14ac:dyDescent="0.25">
      <c r="A15" s="40" t="s">
        <v>26</v>
      </c>
      <c r="B15" s="26">
        <v>2720</v>
      </c>
      <c r="C15" s="25"/>
      <c r="D15" s="24">
        <f>B15+C15</f>
        <v>2720</v>
      </c>
      <c r="E15" s="25">
        <v>5</v>
      </c>
      <c r="F15" s="25"/>
      <c r="G15" s="24">
        <f>E15+F15</f>
        <v>5</v>
      </c>
      <c r="H15" s="25">
        <f>B15+E15</f>
        <v>2725</v>
      </c>
      <c r="I15" s="25">
        <f>C15+F15</f>
        <v>0</v>
      </c>
      <c r="J15" s="24">
        <f>H15+I15</f>
        <v>2725</v>
      </c>
      <c r="K15" s="52">
        <f>'[1]ПОСОМС-ВР (взр)'!GG15</f>
        <v>0</v>
      </c>
      <c r="L15" s="52"/>
      <c r="M15" s="23">
        <f>K15+L15</f>
        <v>0</v>
      </c>
      <c r="N15" s="52">
        <f>'[1]ПОСОМС-ВР (взр)'!GI15</f>
        <v>209</v>
      </c>
      <c r="O15" s="52"/>
      <c r="P15" s="52">
        <f>N15+O15</f>
        <v>209</v>
      </c>
      <c r="Q15" s="52">
        <f>'[1]ПОСОМС-ВР (взр)'!GJ15</f>
        <v>0</v>
      </c>
      <c r="R15" s="52"/>
      <c r="S15" s="52">
        <f>Q15+R15</f>
        <v>0</v>
      </c>
      <c r="T15" s="52">
        <f>'[1]ПОСОМС-ВР (взр)'!GK15</f>
        <v>1046</v>
      </c>
      <c r="U15" s="52"/>
      <c r="V15" s="52">
        <f>T15+U15</f>
        <v>1046</v>
      </c>
      <c r="W15" s="52">
        <f>E15</f>
        <v>5</v>
      </c>
      <c r="X15" s="52"/>
      <c r="Y15" s="52">
        <f>W15+X15</f>
        <v>5</v>
      </c>
      <c r="Z15" s="37"/>
      <c r="AA15" s="37"/>
      <c r="AB15" s="37">
        <f>Z15+AA15</f>
        <v>0</v>
      </c>
      <c r="AC15" s="19">
        <f>IF(T15=0,0,(B16-K16-N16-Q15)/T15)</f>
        <v>8.1520076481835559</v>
      </c>
      <c r="AD15" s="19">
        <f>IF(U15=0,0,(C16-L16-O16-R15)/U15)</f>
        <v>0</v>
      </c>
      <c r="AE15" s="19">
        <f>IF(V15=0,0,(D16-M16-P16-S15)/V15)</f>
        <v>8.1520076481835559</v>
      </c>
    </row>
    <row r="16" spans="1:31" ht="16.5" x14ac:dyDescent="0.25">
      <c r="A16" s="40" t="s">
        <v>25</v>
      </c>
      <c r="B16" s="26">
        <f>6854+2246</f>
        <v>9100</v>
      </c>
      <c r="C16" s="25"/>
      <c r="D16" s="24">
        <f>B16+C16</f>
        <v>9100</v>
      </c>
      <c r="E16" s="25">
        <v>10</v>
      </c>
      <c r="F16" s="25"/>
      <c r="G16" s="24">
        <f>E16+F16</f>
        <v>10</v>
      </c>
      <c r="H16" s="25">
        <f>B16+E16</f>
        <v>9110</v>
      </c>
      <c r="I16" s="25">
        <f>C16+F16</f>
        <v>0</v>
      </c>
      <c r="J16" s="24">
        <f>H16+I16</f>
        <v>9110</v>
      </c>
      <c r="K16" s="52">
        <f>'[1]ПОСОМС-ВР (взр)'!GG16</f>
        <v>0</v>
      </c>
      <c r="L16" s="52"/>
      <c r="M16" s="23">
        <f>K16+L16</f>
        <v>0</v>
      </c>
      <c r="N16" s="52">
        <f>'[1]ПОСОМС-ВР (взр)'!GI16</f>
        <v>573</v>
      </c>
      <c r="O16" s="52"/>
      <c r="P16" s="52">
        <f>N16+O16</f>
        <v>573</v>
      </c>
      <c r="Q16" s="52">
        <f>'[1]ПОСОМС-ВР (взр)'!GJ16</f>
        <v>0</v>
      </c>
      <c r="R16" s="52"/>
      <c r="S16" s="52">
        <f>Q16+R16</f>
        <v>0</v>
      </c>
      <c r="T16" s="52">
        <f>'[1]ПОСОМС-ВР (взр)'!GK16</f>
        <v>2584</v>
      </c>
      <c r="U16" s="52"/>
      <c r="V16" s="52">
        <f>T16+U16</f>
        <v>2584</v>
      </c>
      <c r="W16" s="52">
        <f>E16</f>
        <v>10</v>
      </c>
      <c r="X16" s="52"/>
      <c r="Y16" s="52">
        <f>W16+X16</f>
        <v>10</v>
      </c>
      <c r="Z16" s="37"/>
      <c r="AA16" s="37"/>
      <c r="AB16" s="37">
        <f>Z16+AA16</f>
        <v>0</v>
      </c>
      <c r="AC16" s="19">
        <f>IF(T16=0,0,(B16-K16-N16-Q16)/T16)</f>
        <v>3.2999226006191948</v>
      </c>
      <c r="AD16" s="19">
        <f>IF(U16=0,0,(C16-L16-O16-R16)/U16)</f>
        <v>0</v>
      </c>
      <c r="AE16" s="19">
        <f>IF(V16=0,0,(D16-M16-P16-S16)/V16)</f>
        <v>3.2999226006191948</v>
      </c>
    </row>
    <row r="17" spans="1:31" ht="16.5" x14ac:dyDescent="0.25">
      <c r="A17" s="40" t="s">
        <v>24</v>
      </c>
      <c r="B17" s="26">
        <f>4002+21+1173</f>
        <v>5196</v>
      </c>
      <c r="C17" s="25"/>
      <c r="D17" s="24">
        <f>B17+C17</f>
        <v>5196</v>
      </c>
      <c r="E17" s="25">
        <v>10</v>
      </c>
      <c r="F17" s="25"/>
      <c r="G17" s="24">
        <f>E17+F17</f>
        <v>10</v>
      </c>
      <c r="H17" s="25">
        <f>B17+E17</f>
        <v>5206</v>
      </c>
      <c r="I17" s="25">
        <f>C17+F17</f>
        <v>0</v>
      </c>
      <c r="J17" s="24">
        <f>H17+I17</f>
        <v>5206</v>
      </c>
      <c r="K17" s="52">
        <f>'[1]ПОСОМС-ВР (взр)'!GG17</f>
        <v>21</v>
      </c>
      <c r="L17" s="52"/>
      <c r="M17" s="23">
        <f>K17+L17</f>
        <v>21</v>
      </c>
      <c r="N17" s="52">
        <f>'[1]ПОСОМС-ВР (взр)'!GI17</f>
        <v>333</v>
      </c>
      <c r="O17" s="52"/>
      <c r="P17" s="52">
        <f>N17+O17</f>
        <v>333</v>
      </c>
      <c r="Q17" s="52">
        <f>'[1]ПОСОМС-ВР (взр)'!GJ17</f>
        <v>0</v>
      </c>
      <c r="R17" s="52"/>
      <c r="S17" s="52">
        <f>Q17+R17</f>
        <v>0</v>
      </c>
      <c r="T17" s="52">
        <f>'[1]ПОСОМС-ВР (взр)'!GK17</f>
        <v>1729</v>
      </c>
      <c r="U17" s="52"/>
      <c r="V17" s="52">
        <f>T17+U17</f>
        <v>1729</v>
      </c>
      <c r="W17" s="52">
        <f>E17</f>
        <v>10</v>
      </c>
      <c r="X17" s="52"/>
      <c r="Y17" s="52">
        <f>W17+X17</f>
        <v>10</v>
      </c>
      <c r="Z17" s="37"/>
      <c r="AA17" s="37"/>
      <c r="AB17" s="37">
        <f>Z17+AA17</f>
        <v>0</v>
      </c>
      <c r="AC17" s="19">
        <f>IF(T17=0,0,(B17-K17-N17-Q17)/T17)</f>
        <v>2.8004626951995375</v>
      </c>
      <c r="AD17" s="19">
        <f>IF(U17=0,0,(C17-L17-O17-R17)/U17)</f>
        <v>0</v>
      </c>
      <c r="AE17" s="19">
        <f>IF(V17=0,0,(D17-M17-P17-S17)/V17)</f>
        <v>2.8004626951995375</v>
      </c>
    </row>
    <row r="18" spans="1:31" ht="16.5" x14ac:dyDescent="0.25">
      <c r="A18" s="40" t="s">
        <v>23</v>
      </c>
      <c r="B18" s="26"/>
      <c r="C18" s="25"/>
      <c r="D18" s="24">
        <f>B18+C18</f>
        <v>0</v>
      </c>
      <c r="E18" s="25"/>
      <c r="F18" s="25"/>
      <c r="G18" s="24">
        <f>E18+F18</f>
        <v>0</v>
      </c>
      <c r="H18" s="25">
        <f>B18+E18</f>
        <v>0</v>
      </c>
      <c r="I18" s="25">
        <f>C18+F18</f>
        <v>0</v>
      </c>
      <c r="J18" s="24">
        <f>H18+I18</f>
        <v>0</v>
      </c>
      <c r="K18" s="52"/>
      <c r="L18" s="52"/>
      <c r="M18" s="23">
        <f>K18+L18</f>
        <v>0</v>
      </c>
      <c r="N18" s="52"/>
      <c r="O18" s="52"/>
      <c r="P18" s="52">
        <f>N18+O18</f>
        <v>0</v>
      </c>
      <c r="Q18" s="52"/>
      <c r="R18" s="52"/>
      <c r="S18" s="52">
        <f>Q18+R18</f>
        <v>0</v>
      </c>
      <c r="T18" s="52"/>
      <c r="U18" s="52"/>
      <c r="V18" s="52">
        <f>T18+U18</f>
        <v>0</v>
      </c>
      <c r="W18" s="52">
        <f>E18</f>
        <v>0</v>
      </c>
      <c r="X18" s="52"/>
      <c r="Y18" s="52">
        <f>W18+X18</f>
        <v>0</v>
      </c>
      <c r="Z18" s="37"/>
      <c r="AA18" s="37"/>
      <c r="AB18" s="37">
        <f>Z18+AA18</f>
        <v>0</v>
      </c>
      <c r="AC18" s="19">
        <f>IF(T18=0,0,(B18-K18-N18-Q18)/T18)</f>
        <v>0</v>
      </c>
      <c r="AD18" s="19">
        <f>IF(U18=0,0,(C18-L18-O18-R18)/U18)</f>
        <v>0</v>
      </c>
      <c r="AE18" s="19">
        <f>IF(V18=0,0,(D18-M18-P18-S18)/V18)</f>
        <v>0</v>
      </c>
    </row>
    <row r="19" spans="1:31" ht="16.5" x14ac:dyDescent="0.25">
      <c r="A19" s="40" t="s">
        <v>22</v>
      </c>
      <c r="B19" s="26"/>
      <c r="C19" s="25"/>
      <c r="D19" s="24">
        <f>B19+C19</f>
        <v>0</v>
      </c>
      <c r="E19" s="25"/>
      <c r="F19" s="25"/>
      <c r="G19" s="24">
        <f>E19+F19</f>
        <v>0</v>
      </c>
      <c r="H19" s="25">
        <f>B19+E19</f>
        <v>0</v>
      </c>
      <c r="I19" s="25">
        <f>C19+F19</f>
        <v>0</v>
      </c>
      <c r="J19" s="24">
        <f>H19+I19</f>
        <v>0</v>
      </c>
      <c r="K19" s="52"/>
      <c r="L19" s="52"/>
      <c r="M19" s="23">
        <f>K19+L19</f>
        <v>0</v>
      </c>
      <c r="N19" s="52"/>
      <c r="O19" s="52"/>
      <c r="P19" s="52">
        <f>N19+O19</f>
        <v>0</v>
      </c>
      <c r="Q19" s="52"/>
      <c r="R19" s="52"/>
      <c r="S19" s="52">
        <f>Q19+R19</f>
        <v>0</v>
      </c>
      <c r="T19" s="52"/>
      <c r="U19" s="52"/>
      <c r="V19" s="52">
        <f>T19+U19</f>
        <v>0</v>
      </c>
      <c r="W19" s="52">
        <f>E19</f>
        <v>0</v>
      </c>
      <c r="X19" s="52"/>
      <c r="Y19" s="52">
        <f>W19+X19</f>
        <v>0</v>
      </c>
      <c r="Z19" s="37"/>
      <c r="AA19" s="37"/>
      <c r="AB19" s="37">
        <f>Z19+AA19</f>
        <v>0</v>
      </c>
      <c r="AC19" s="19">
        <f>IF(T19=0,0,(B19-K19-N19-Q19)/T19)</f>
        <v>0</v>
      </c>
      <c r="AD19" s="19">
        <f>IF(U19=0,0,(C19-L19-O19-R19)/U19)</f>
        <v>0</v>
      </c>
      <c r="AE19" s="19">
        <f>IF(V19=0,0,(D19-M19-P19-S19)/V19)</f>
        <v>0</v>
      </c>
    </row>
    <row r="20" spans="1:31" ht="16.5" x14ac:dyDescent="0.25">
      <c r="A20" s="40" t="s">
        <v>21</v>
      </c>
      <c r="B20" s="26">
        <f>15727+6+16370</f>
        <v>32103</v>
      </c>
      <c r="C20" s="25"/>
      <c r="D20" s="24">
        <f>B20+C20</f>
        <v>32103</v>
      </c>
      <c r="E20" s="25">
        <v>100</v>
      </c>
      <c r="F20" s="25"/>
      <c r="G20" s="24">
        <f>E20+F20</f>
        <v>100</v>
      </c>
      <c r="H20" s="25">
        <f>B20+E20</f>
        <v>32203</v>
      </c>
      <c r="I20" s="25">
        <f>C20+F20</f>
        <v>0</v>
      </c>
      <c r="J20" s="24">
        <f>H20+I20</f>
        <v>32203</v>
      </c>
      <c r="K20" s="52">
        <f>'[1]ПОСОМС-ВР (взр)'!GG21</f>
        <v>6</v>
      </c>
      <c r="L20" s="52"/>
      <c r="M20" s="23">
        <f>K20+L20</f>
        <v>6</v>
      </c>
      <c r="N20" s="52">
        <f>'[1]ПОСОМС-ВР (взр)'!GI21</f>
        <v>1873</v>
      </c>
      <c r="O20" s="52"/>
      <c r="P20" s="52">
        <f>N20+O20</f>
        <v>1873</v>
      </c>
      <c r="Q20" s="52">
        <f>'[1]ПОСОМС-ВР (взр)'!GJ21</f>
        <v>242</v>
      </c>
      <c r="R20" s="52"/>
      <c r="S20" s="52">
        <f>Q20+R20</f>
        <v>242</v>
      </c>
      <c r="T20" s="52">
        <f>'[1]ПОСОМС-ВР (взр)'!GK21</f>
        <v>9369</v>
      </c>
      <c r="U20" s="52"/>
      <c r="V20" s="52">
        <f>T20+U20</f>
        <v>9369</v>
      </c>
      <c r="W20" s="52">
        <f>E20</f>
        <v>100</v>
      </c>
      <c r="X20" s="52"/>
      <c r="Y20" s="52">
        <f>W20+X20</f>
        <v>100</v>
      </c>
      <c r="Z20" s="37"/>
      <c r="AA20" s="37"/>
      <c r="AB20" s="37">
        <f>Z20+AA20</f>
        <v>0</v>
      </c>
      <c r="AC20" s="19">
        <f>IF(T20=0,0,(B20-K20-N20-Q20)/T20)</f>
        <v>3.2001280819724625</v>
      </c>
      <c r="AD20" s="19">
        <f>IF(U20=0,0,(C20-L20-O20-R20)/U20)</f>
        <v>0</v>
      </c>
      <c r="AE20" s="19">
        <f>IF(V20=0,0,(D20-M20-P20-S20)/V20)</f>
        <v>3.2001280819724625</v>
      </c>
    </row>
    <row r="21" spans="1:31" ht="16.5" x14ac:dyDescent="0.25">
      <c r="A21" s="40" t="s">
        <v>20</v>
      </c>
      <c r="B21" s="26">
        <v>11192</v>
      </c>
      <c r="C21" s="25"/>
      <c r="D21" s="24">
        <f>B21+C21</f>
        <v>11192</v>
      </c>
      <c r="E21" s="25">
        <v>10</v>
      </c>
      <c r="F21" s="25"/>
      <c r="G21" s="24">
        <f>E21+F21</f>
        <v>10</v>
      </c>
      <c r="H21" s="25">
        <f>B21+E21</f>
        <v>11202</v>
      </c>
      <c r="I21" s="25">
        <f>C21+F21</f>
        <v>0</v>
      </c>
      <c r="J21" s="24">
        <f>H21+I21</f>
        <v>11202</v>
      </c>
      <c r="K21" s="52">
        <f>'[1]ПОСОМС-ВР (взр)'!GG22</f>
        <v>0</v>
      </c>
      <c r="L21" s="52"/>
      <c r="M21" s="23">
        <f>K21+L21</f>
        <v>0</v>
      </c>
      <c r="N21" s="52">
        <f>'[1]ПОСОМС-ВР (взр)'!GI22</f>
        <v>367</v>
      </c>
      <c r="O21" s="52"/>
      <c r="P21" s="52">
        <f>N21+O21</f>
        <v>367</v>
      </c>
      <c r="Q21" s="52">
        <f>'[1]ПОСОМС-ВР (взр)'!GJ22</f>
        <v>0</v>
      </c>
      <c r="R21" s="52"/>
      <c r="S21" s="52">
        <f>Q21+R21</f>
        <v>0</v>
      </c>
      <c r="T21" s="52">
        <f>'[1]ПОСОМС-ВР (взр)'!GK22</f>
        <v>4510</v>
      </c>
      <c r="U21" s="52"/>
      <c r="V21" s="52">
        <f>T21+U21</f>
        <v>4510</v>
      </c>
      <c r="W21" s="52">
        <f>E21</f>
        <v>10</v>
      </c>
      <c r="X21" s="52"/>
      <c r="Y21" s="52">
        <f>W21+X21</f>
        <v>10</v>
      </c>
      <c r="Z21" s="37"/>
      <c r="AA21" s="37"/>
      <c r="AB21" s="37">
        <f>Z21+AA21</f>
        <v>0</v>
      </c>
      <c r="AC21" s="19">
        <f>IF(T21=0,0,(B21-K21-N21-Q21)/T21)</f>
        <v>2.4002217294900223</v>
      </c>
      <c r="AD21" s="19">
        <f>IF(U21=0,0,(C21-L21-O21-R21)/U21)</f>
        <v>0</v>
      </c>
      <c r="AE21" s="19">
        <f>IF(V21=0,0,(D21-M21-P21-S21)/V21)</f>
        <v>2.4002217294900223</v>
      </c>
    </row>
    <row r="22" spans="1:31" ht="16.5" x14ac:dyDescent="0.25">
      <c r="A22" s="40" t="s">
        <v>19</v>
      </c>
      <c r="B22" s="26">
        <f>2638+1594</f>
        <v>4232</v>
      </c>
      <c r="C22" s="25"/>
      <c r="D22" s="24">
        <f>B22+C22</f>
        <v>4232</v>
      </c>
      <c r="E22" s="25">
        <v>5</v>
      </c>
      <c r="F22" s="25"/>
      <c r="G22" s="24">
        <f>E22+F22</f>
        <v>5</v>
      </c>
      <c r="H22" s="25">
        <f>B22+E22</f>
        <v>4237</v>
      </c>
      <c r="I22" s="25">
        <f>C22+F22</f>
        <v>0</v>
      </c>
      <c r="J22" s="24">
        <f>H22+I22</f>
        <v>4237</v>
      </c>
      <c r="K22" s="52">
        <f>'[1]ПОСОМС-ВР (взр)'!GG23</f>
        <v>0</v>
      </c>
      <c r="L22" s="52"/>
      <c r="M22" s="23">
        <f>K22+L22</f>
        <v>0</v>
      </c>
      <c r="N22" s="52">
        <f>'[1]ПОСОМС-ВР (взр)'!GI23</f>
        <v>439</v>
      </c>
      <c r="O22" s="52"/>
      <c r="P22" s="52">
        <f>N22+O22</f>
        <v>439</v>
      </c>
      <c r="Q22" s="52">
        <f>'[1]ПОСОМС-ВР (взр)'!GJ23</f>
        <v>52</v>
      </c>
      <c r="R22" s="52"/>
      <c r="S22" s="52">
        <f>Q22+R22</f>
        <v>52</v>
      </c>
      <c r="T22" s="52">
        <f>'[1]ПОСОМС-ВР (взр)'!GK23</f>
        <v>1290</v>
      </c>
      <c r="U22" s="52"/>
      <c r="V22" s="52">
        <f>T22+U22</f>
        <v>1290</v>
      </c>
      <c r="W22" s="52">
        <f>E22</f>
        <v>5</v>
      </c>
      <c r="X22" s="52"/>
      <c r="Y22" s="52">
        <f>W22+X22</f>
        <v>5</v>
      </c>
      <c r="Z22" s="37"/>
      <c r="AA22" s="37"/>
      <c r="AB22" s="37">
        <f>Z22+AA22</f>
        <v>0</v>
      </c>
      <c r="AC22" s="19">
        <f>IF(T22=0,0,(B22-K22-N22-Q22)/T22)</f>
        <v>2.9</v>
      </c>
      <c r="AD22" s="19">
        <f>IF(U22=0,0,(C22-L22-O22-R22)/U22)</f>
        <v>0</v>
      </c>
      <c r="AE22" s="19">
        <f>IF(V22=0,0,(D22-M22-P22-S22)/V22)</f>
        <v>2.9</v>
      </c>
    </row>
    <row r="23" spans="1:31" ht="15.75" customHeight="1" x14ac:dyDescent="0.25">
      <c r="A23" s="40" t="s">
        <v>18</v>
      </c>
      <c r="B23" s="26">
        <f>55630+55+6274</f>
        <v>61959</v>
      </c>
      <c r="C23" s="25"/>
      <c r="D23" s="24">
        <f>B23+C23</f>
        <v>61959</v>
      </c>
      <c r="E23" s="25">
        <v>100</v>
      </c>
      <c r="F23" s="25"/>
      <c r="G23" s="24">
        <f>E23+F23</f>
        <v>100</v>
      </c>
      <c r="H23" s="25">
        <f>B23+E23</f>
        <v>62059</v>
      </c>
      <c r="I23" s="25">
        <f>C23+F23</f>
        <v>0</v>
      </c>
      <c r="J23" s="24">
        <f>H23+I23</f>
        <v>62059</v>
      </c>
      <c r="K23" s="52">
        <f>'[1]ПОСОМС-ВР (взр)'!GG24</f>
        <v>55</v>
      </c>
      <c r="L23" s="52"/>
      <c r="M23" s="23">
        <f>K23+L23</f>
        <v>55</v>
      </c>
      <c r="N23" s="52">
        <f>'[1]ПОСОМС-ВР (взр)'!GI24</f>
        <v>2600</v>
      </c>
      <c r="O23" s="52"/>
      <c r="P23" s="52">
        <f>N23+O23</f>
        <v>2600</v>
      </c>
      <c r="Q23" s="52">
        <f>'[1]ПОСОМС-ВР (взр)'!GJ24</f>
        <v>2</v>
      </c>
      <c r="R23" s="52"/>
      <c r="S23" s="52">
        <f>Q23+R23</f>
        <v>2</v>
      </c>
      <c r="T23" s="52">
        <f>'[1]ПОСОМС-ВР (взр)'!GK24</f>
        <v>14464</v>
      </c>
      <c r="U23" s="52"/>
      <c r="V23" s="52">
        <f>T23+U23</f>
        <v>14464</v>
      </c>
      <c r="W23" s="52">
        <f>E23</f>
        <v>100</v>
      </c>
      <c r="X23" s="52"/>
      <c r="Y23" s="52">
        <f>W23+X23</f>
        <v>100</v>
      </c>
      <c r="Z23" s="37"/>
      <c r="AA23" s="37"/>
      <c r="AB23" s="37">
        <f>Z23+AA23</f>
        <v>0</v>
      </c>
      <c r="AC23" s="19">
        <f>IF(T23=0,0,(B23-K23-N23-Q23)/T23)</f>
        <v>4.099972345132743</v>
      </c>
      <c r="AD23" s="19">
        <f>IF(U23=0,0,(C23-L23-O23-R23)/U23)</f>
        <v>0</v>
      </c>
      <c r="AE23" s="19">
        <f>IF(V23=0,0,(D23-M23-P23-S23)/V23)</f>
        <v>4.099972345132743</v>
      </c>
    </row>
    <row r="24" spans="1:31" ht="16.5" x14ac:dyDescent="0.25">
      <c r="A24" s="40" t="s">
        <v>17</v>
      </c>
      <c r="B24" s="26">
        <f>8029+6+7066+4399</f>
        <v>19500</v>
      </c>
      <c r="C24" s="25"/>
      <c r="D24" s="24">
        <f>B24+C24</f>
        <v>19500</v>
      </c>
      <c r="E24" s="25">
        <v>10</v>
      </c>
      <c r="F24" s="25"/>
      <c r="G24" s="24">
        <f>E24+F24</f>
        <v>10</v>
      </c>
      <c r="H24" s="25">
        <f>B24+E24</f>
        <v>19510</v>
      </c>
      <c r="I24" s="25">
        <f>C24+F24</f>
        <v>0</v>
      </c>
      <c r="J24" s="24">
        <f>H24+I24</f>
        <v>19510</v>
      </c>
      <c r="K24" s="52">
        <f>'[1]ПОСОМС-ВР (взр)'!GG25</f>
        <v>6</v>
      </c>
      <c r="L24" s="52"/>
      <c r="M24" s="23">
        <f>K24+L24</f>
        <v>6</v>
      </c>
      <c r="N24" s="52">
        <f>'[1]ПОСОМС-ВР (взр)'!GI25</f>
        <v>1965</v>
      </c>
      <c r="O24" s="52"/>
      <c r="P24" s="52">
        <f>N24+O24</f>
        <v>1965</v>
      </c>
      <c r="Q24" s="52">
        <f>'[1]ПОСОМС-ВР (взр)'!GJ25</f>
        <v>2</v>
      </c>
      <c r="R24" s="52"/>
      <c r="S24" s="52">
        <f>Q24+R24</f>
        <v>2</v>
      </c>
      <c r="T24" s="52">
        <f>'[1]ПОСОМС-ВР (взр)'!GK25</f>
        <v>6491</v>
      </c>
      <c r="U24" s="52"/>
      <c r="V24" s="52">
        <f>T24+U24</f>
        <v>6491</v>
      </c>
      <c r="W24" s="52">
        <f>E24</f>
        <v>10</v>
      </c>
      <c r="X24" s="52"/>
      <c r="Y24" s="52">
        <f>W24+X24</f>
        <v>10</v>
      </c>
      <c r="Z24" s="37"/>
      <c r="AA24" s="37"/>
      <c r="AB24" s="37">
        <f>Z24+AA24</f>
        <v>0</v>
      </c>
      <c r="AC24" s="19">
        <f>IF(T24=0,0,(B24-K24-N24-Q24)/T24)</f>
        <v>2.7002002773070406</v>
      </c>
      <c r="AD24" s="19">
        <f>IF(U24=0,0,(C24-L24-O24-R24)/U24)</f>
        <v>0</v>
      </c>
      <c r="AE24" s="19">
        <f>IF(V24=0,0,(D24-M24-P24-S24)/V24)</f>
        <v>2.7002002773070406</v>
      </c>
    </row>
    <row r="25" spans="1:31" ht="16.5" x14ac:dyDescent="0.25">
      <c r="A25" s="40" t="s">
        <v>16</v>
      </c>
      <c r="B25" s="26">
        <f>4015+15+12085</f>
        <v>16115</v>
      </c>
      <c r="C25" s="25"/>
      <c r="D25" s="24">
        <f>B25+C25</f>
        <v>16115</v>
      </c>
      <c r="E25" s="25">
        <v>10</v>
      </c>
      <c r="F25" s="25"/>
      <c r="G25" s="24">
        <f>E25+F25</f>
        <v>10</v>
      </c>
      <c r="H25" s="25">
        <f>B25+E25</f>
        <v>16125</v>
      </c>
      <c r="I25" s="25">
        <f>C25+F25</f>
        <v>0</v>
      </c>
      <c r="J25" s="24">
        <f>H25+I25</f>
        <v>16125</v>
      </c>
      <c r="K25" s="52">
        <f>'[1]ПОСОМС-ВР (взр)'!GG26</f>
        <v>15</v>
      </c>
      <c r="L25" s="52"/>
      <c r="M25" s="23">
        <f>K25+L25</f>
        <v>15</v>
      </c>
      <c r="N25" s="52">
        <f>'[1]ПОСОМС-ВР (взр)'!GI26</f>
        <v>1274</v>
      </c>
      <c r="O25" s="52"/>
      <c r="P25" s="52">
        <f>N25+O25</f>
        <v>1274</v>
      </c>
      <c r="Q25" s="52">
        <f>'[1]ПОСОМС-ВР (взр)'!GJ26</f>
        <v>140</v>
      </c>
      <c r="R25" s="52"/>
      <c r="S25" s="52">
        <f>Q25+R25</f>
        <v>140</v>
      </c>
      <c r="T25" s="52">
        <f>'[1]ПОСОМС-ВР (взр)'!GK26</f>
        <v>3865</v>
      </c>
      <c r="U25" s="52"/>
      <c r="V25" s="52">
        <f>T25+U25</f>
        <v>3865</v>
      </c>
      <c r="W25" s="52">
        <f>E25</f>
        <v>10</v>
      </c>
      <c r="X25" s="52"/>
      <c r="Y25" s="52">
        <f>W25+X25</f>
        <v>10</v>
      </c>
      <c r="Z25" s="37"/>
      <c r="AA25" s="37"/>
      <c r="AB25" s="37">
        <f>Z25+AA25</f>
        <v>0</v>
      </c>
      <c r="AC25" s="19">
        <f>IF(T25=0,0,(B25-K25-N25-Q25)/T25)</f>
        <v>3.7997412677878395</v>
      </c>
      <c r="AD25" s="19">
        <f>IF(U25=0,0,(C25-L25-O25-R25)/U25)</f>
        <v>0</v>
      </c>
      <c r="AE25" s="19">
        <f>IF(V25=0,0,(D25-M25-P25-S25)/V25)</f>
        <v>3.7997412677878395</v>
      </c>
    </row>
    <row r="26" spans="1:31" ht="16.5" x14ac:dyDescent="0.25">
      <c r="A26" s="40" t="s">
        <v>15</v>
      </c>
      <c r="B26" s="26">
        <f>15275+10+9210</f>
        <v>24495</v>
      </c>
      <c r="C26" s="25"/>
      <c r="D26" s="24">
        <f>B26+C26</f>
        <v>24495</v>
      </c>
      <c r="E26" s="25">
        <v>10</v>
      </c>
      <c r="F26" s="25"/>
      <c r="G26" s="24">
        <f>E26+F26</f>
        <v>10</v>
      </c>
      <c r="H26" s="25">
        <f>B26+E26</f>
        <v>24505</v>
      </c>
      <c r="I26" s="25">
        <f>C26+F26</f>
        <v>0</v>
      </c>
      <c r="J26" s="24">
        <f>H26+I26</f>
        <v>24505</v>
      </c>
      <c r="K26" s="52">
        <f>'[1]ПОСОМС-ВР (взр)'!GG27</f>
        <v>10</v>
      </c>
      <c r="L26" s="52"/>
      <c r="M26" s="23">
        <f>K26+L26</f>
        <v>10</v>
      </c>
      <c r="N26" s="52">
        <f>'[1]ПОСОМС-ВР (взр)'!GI27</f>
        <v>2547</v>
      </c>
      <c r="O26" s="52"/>
      <c r="P26" s="52">
        <f>N26+O26</f>
        <v>2547</v>
      </c>
      <c r="Q26" s="52">
        <f>'[1]ПОСОМС-ВР (взр)'!GJ27</f>
        <v>230</v>
      </c>
      <c r="R26" s="52"/>
      <c r="S26" s="52">
        <f>Q26+R26</f>
        <v>230</v>
      </c>
      <c r="T26" s="52">
        <f>'[1]ПОСОМС-ВР (взр)'!GK27</f>
        <v>7003</v>
      </c>
      <c r="U26" s="52"/>
      <c r="V26" s="52">
        <f>T26+U26</f>
        <v>7003</v>
      </c>
      <c r="W26" s="52">
        <f>E26</f>
        <v>10</v>
      </c>
      <c r="X26" s="52"/>
      <c r="Y26" s="52">
        <f>W26+X26</f>
        <v>10</v>
      </c>
      <c r="Z26" s="37"/>
      <c r="AA26" s="37"/>
      <c r="AB26" s="37">
        <f>Z26+AA26</f>
        <v>0</v>
      </c>
      <c r="AC26" s="19">
        <f>IF(T26=0,0,(B26-K26-N26-Q26)/T26)</f>
        <v>3.0998143652720263</v>
      </c>
      <c r="AD26" s="19">
        <f>IF(U26=0,0,(C26-L26-O26-R26)/U26)</f>
        <v>0</v>
      </c>
      <c r="AE26" s="19">
        <f>IF(V26=0,0,(D26-M26-P26-S26)/V26)</f>
        <v>3.0998143652720263</v>
      </c>
    </row>
    <row r="27" spans="1:31" ht="16.5" x14ac:dyDescent="0.25">
      <c r="A27" s="40" t="s">
        <v>14</v>
      </c>
      <c r="B27" s="26"/>
      <c r="C27" s="25"/>
      <c r="D27" s="24">
        <f>B27+C27</f>
        <v>0</v>
      </c>
      <c r="E27" s="25"/>
      <c r="F27" s="25"/>
      <c r="G27" s="24">
        <f>E27+F27</f>
        <v>0</v>
      </c>
      <c r="H27" s="25">
        <f>B27+E27</f>
        <v>0</v>
      </c>
      <c r="I27" s="25">
        <f>C27+F27</f>
        <v>0</v>
      </c>
      <c r="J27" s="24">
        <f>H27+I27</f>
        <v>0</v>
      </c>
      <c r="K27" s="52">
        <f>'[1]ПОСОМС-ВР (взр)'!GG28</f>
        <v>0</v>
      </c>
      <c r="L27" s="52"/>
      <c r="M27" s="23">
        <f>K27+L27</f>
        <v>0</v>
      </c>
      <c r="N27" s="52">
        <f>'[1]ПОСОМС-ВР (взр)'!GI28</f>
        <v>0</v>
      </c>
      <c r="O27" s="52"/>
      <c r="P27" s="52">
        <f>N27+O27</f>
        <v>0</v>
      </c>
      <c r="Q27" s="52">
        <f>'[1]ПОСОМС-ВР (взр)'!GJ28</f>
        <v>0</v>
      </c>
      <c r="R27" s="52"/>
      <c r="S27" s="52">
        <f>Q27+R27</f>
        <v>0</v>
      </c>
      <c r="T27" s="52">
        <f>'[1]ПОСОМС-ВР (взр)'!GK28</f>
        <v>0</v>
      </c>
      <c r="U27" s="52"/>
      <c r="V27" s="52">
        <f>T27+U27</f>
        <v>0</v>
      </c>
      <c r="W27" s="52">
        <f>E27</f>
        <v>0</v>
      </c>
      <c r="X27" s="52"/>
      <c r="Y27" s="52">
        <f>W27+X27</f>
        <v>0</v>
      </c>
      <c r="Z27" s="37"/>
      <c r="AA27" s="37"/>
      <c r="AB27" s="37">
        <f>Z27+AA27</f>
        <v>0</v>
      </c>
      <c r="AC27" s="19">
        <f>IF(T27=0,0,(B27-K27-N27-Q27)/T27)</f>
        <v>0</v>
      </c>
      <c r="AD27" s="19">
        <f>IF(U27=0,0,(C27-L27-O27-R27)/U27)</f>
        <v>0</v>
      </c>
      <c r="AE27" s="19">
        <f>IF(V27=0,0,(D27-M27-P27-S27)/V27)</f>
        <v>0</v>
      </c>
    </row>
    <row r="28" spans="1:31" s="56" customFormat="1" ht="16.5" x14ac:dyDescent="0.25">
      <c r="A28" s="40" t="s">
        <v>13</v>
      </c>
      <c r="B28" s="26">
        <f>60150+22936-16350</f>
        <v>66736</v>
      </c>
      <c r="C28" s="25"/>
      <c r="D28" s="24">
        <f>B28+C28</f>
        <v>66736</v>
      </c>
      <c r="E28" s="25">
        <v>100</v>
      </c>
      <c r="F28" s="25"/>
      <c r="G28" s="24">
        <f>E28+F28</f>
        <v>100</v>
      </c>
      <c r="H28" s="25">
        <f>B28+E28</f>
        <v>66836</v>
      </c>
      <c r="I28" s="25">
        <f>C28+F28</f>
        <v>0</v>
      </c>
      <c r="J28" s="24">
        <f>H28+I28</f>
        <v>66836</v>
      </c>
      <c r="K28" s="52">
        <f>'[1]ПОСОМС-ВР (взр)'!GG30</f>
        <v>0</v>
      </c>
      <c r="L28" s="52"/>
      <c r="M28" s="23">
        <f>K28+L28</f>
        <v>0</v>
      </c>
      <c r="N28" s="52">
        <f>'[1]ПОСОМС-ВР (взр)'!GI30</f>
        <v>3344</v>
      </c>
      <c r="O28" s="52"/>
      <c r="P28" s="52">
        <f>N28+O28</f>
        <v>3344</v>
      </c>
      <c r="Q28" s="52">
        <f>'[1]ПОСОМС-ВР (взр)'!GJ30</f>
        <v>3884</v>
      </c>
      <c r="R28" s="52"/>
      <c r="S28" s="52">
        <f>Q28+R28</f>
        <v>3884</v>
      </c>
      <c r="T28" s="52">
        <f>'[1]ПОСОМС-ВР (взр)'!GK30</f>
        <v>20520</v>
      </c>
      <c r="U28" s="52"/>
      <c r="V28" s="52">
        <f>T28+U28</f>
        <v>20520</v>
      </c>
      <c r="W28" s="52">
        <f>E28</f>
        <v>100</v>
      </c>
      <c r="X28" s="39"/>
      <c r="Y28" s="52">
        <f>W28+X28</f>
        <v>100</v>
      </c>
      <c r="Z28" s="37"/>
      <c r="AA28" s="1"/>
      <c r="AB28" s="37">
        <f>Z28+AA28</f>
        <v>0</v>
      </c>
      <c r="AC28" s="19">
        <f>IF(T28=0,0,(B28-K28-N28-Q28)/T28)</f>
        <v>2.9</v>
      </c>
      <c r="AD28" s="19">
        <f>IF(U28=0,0,(C28-L28-O28-R28)/U28)</f>
        <v>0</v>
      </c>
      <c r="AE28" s="19">
        <f>IF(V28=0,0,(D28-M28-P28-S28)/V28)</f>
        <v>2.9</v>
      </c>
    </row>
    <row r="29" spans="1:31" ht="16.5" x14ac:dyDescent="0.25">
      <c r="A29" s="40" t="s">
        <v>12</v>
      </c>
      <c r="B29" s="26"/>
      <c r="C29" s="25"/>
      <c r="D29" s="24">
        <f>B29+C29</f>
        <v>0</v>
      </c>
      <c r="E29" s="25">
        <v>0</v>
      </c>
      <c r="F29" s="25"/>
      <c r="G29" s="24">
        <f>E29+F29</f>
        <v>0</v>
      </c>
      <c r="H29" s="25">
        <f>B29+E29</f>
        <v>0</v>
      </c>
      <c r="I29" s="25">
        <f>C29+F29</f>
        <v>0</v>
      </c>
      <c r="J29" s="24">
        <f>H29+I29</f>
        <v>0</v>
      </c>
      <c r="K29" s="38"/>
      <c r="L29" s="52"/>
      <c r="M29" s="23">
        <f>K29+L29</f>
        <v>0</v>
      </c>
      <c r="O29" s="52"/>
      <c r="P29" s="52">
        <f>N29+O29</f>
        <v>0</v>
      </c>
      <c r="Q29" s="52"/>
      <c r="R29" s="52"/>
      <c r="S29" s="52">
        <f>Q29+R29</f>
        <v>0</v>
      </c>
      <c r="T29" s="52"/>
      <c r="U29" s="52"/>
      <c r="V29" s="52">
        <f>T29+U29</f>
        <v>0</v>
      </c>
      <c r="W29" s="52">
        <f>E29</f>
        <v>0</v>
      </c>
      <c r="X29" s="39"/>
      <c r="Y29" s="52">
        <f>W29+X29</f>
        <v>0</v>
      </c>
      <c r="Z29" s="37"/>
      <c r="AA29" s="37"/>
      <c r="AB29" s="37">
        <f>Z29+AA29</f>
        <v>0</v>
      </c>
      <c r="AC29" s="19">
        <f>IF(T29=0,0,(B29-K29-N29-Q29)/T29)</f>
        <v>0</v>
      </c>
      <c r="AD29" s="19">
        <f>IF(U29=0,0,(C29-L29-O29-R29)/U29)</f>
        <v>0</v>
      </c>
      <c r="AE29" s="19">
        <f>IF(V29=0,0,(D29-M29-P29-S29)/V29)</f>
        <v>0</v>
      </c>
    </row>
    <row r="30" spans="1:31" ht="16.5" x14ac:dyDescent="0.25">
      <c r="A30" s="40" t="s">
        <v>11</v>
      </c>
      <c r="B30" s="26">
        <v>3820</v>
      </c>
      <c r="C30" s="25"/>
      <c r="D30" s="24">
        <f>B30+C30</f>
        <v>3820</v>
      </c>
      <c r="E30" s="25"/>
      <c r="F30" s="25"/>
      <c r="G30" s="24">
        <f>E30+F30</f>
        <v>0</v>
      </c>
      <c r="H30" s="25">
        <f>B30+E30</f>
        <v>3820</v>
      </c>
      <c r="I30" s="25">
        <f>C30+F30</f>
        <v>0</v>
      </c>
      <c r="J30" s="24">
        <f>H30+I30</f>
        <v>3820</v>
      </c>
      <c r="K30" s="52">
        <f>'[1]ПОСОМС-ВР (взр)'!$FB$71</f>
        <v>0</v>
      </c>
      <c r="L30" s="52"/>
      <c r="M30" s="23">
        <f>K30+L30</f>
        <v>0</v>
      </c>
      <c r="N30" s="52">
        <f>'[1]ПОСОМС-ВР (взр)'!$GI$71</f>
        <v>3820</v>
      </c>
      <c r="O30" s="52"/>
      <c r="P30" s="52">
        <f>N30+O30</f>
        <v>3820</v>
      </c>
      <c r="Q30" s="52"/>
      <c r="R30" s="52"/>
      <c r="S30" s="52">
        <f>Q30+R30</f>
        <v>0</v>
      </c>
      <c r="T30" s="52">
        <f>'[1]ПОСОМС-ВР (взр)'!GK71</f>
        <v>0</v>
      </c>
      <c r="U30" s="52"/>
      <c r="V30" s="52">
        <f>T30+U30</f>
        <v>0</v>
      </c>
      <c r="W30" s="52">
        <f>E30</f>
        <v>0</v>
      </c>
      <c r="X30" s="39"/>
      <c r="Y30" s="52">
        <f>W30+X30</f>
        <v>0</v>
      </c>
      <c r="Z30" s="37"/>
      <c r="AA30" s="37"/>
      <c r="AB30" s="37">
        <f>Z30+AA30</f>
        <v>0</v>
      </c>
      <c r="AC30" s="19">
        <f>IF(T30=0,0,(B30-K30-N30-Q30)/T30)</f>
        <v>0</v>
      </c>
      <c r="AD30" s="19">
        <f>IF(U30=0,0,(C30-L30-O30-R30)/U30)</f>
        <v>0</v>
      </c>
      <c r="AE30" s="19">
        <f>IF(V30=0,0,(D30-M30-P30-S30)/V30)</f>
        <v>0</v>
      </c>
    </row>
    <row r="31" spans="1:31" ht="16.5" x14ac:dyDescent="0.25">
      <c r="A31" s="40" t="s">
        <v>10</v>
      </c>
      <c r="B31" s="26"/>
      <c r="C31" s="25"/>
      <c r="D31" s="24">
        <f>B31+C31</f>
        <v>0</v>
      </c>
      <c r="E31" s="25"/>
      <c r="F31" s="25"/>
      <c r="G31" s="24">
        <f>E31+F31</f>
        <v>0</v>
      </c>
      <c r="H31" s="25">
        <f>B31+E31</f>
        <v>0</v>
      </c>
      <c r="I31" s="25">
        <f>C31+F31</f>
        <v>0</v>
      </c>
      <c r="J31" s="24">
        <f>H31+I31</f>
        <v>0</v>
      </c>
      <c r="K31" s="52">
        <f>N31+Q31+T31</f>
        <v>0</v>
      </c>
      <c r="L31" s="52"/>
      <c r="M31" s="23">
        <f>K31+L31</f>
        <v>0</v>
      </c>
      <c r="N31" s="52"/>
      <c r="O31" s="52"/>
      <c r="P31" s="52">
        <f>N31+O31</f>
        <v>0</v>
      </c>
      <c r="Q31" s="52"/>
      <c r="R31" s="52"/>
      <c r="S31" s="52">
        <f>Q31+R31</f>
        <v>0</v>
      </c>
      <c r="T31" s="52"/>
      <c r="U31" s="52"/>
      <c r="V31" s="52">
        <f>T31+U31</f>
        <v>0</v>
      </c>
      <c r="W31" s="52">
        <f>E31</f>
        <v>0</v>
      </c>
      <c r="X31" s="39"/>
      <c r="Y31" s="52">
        <f>W31+X31</f>
        <v>0</v>
      </c>
      <c r="Z31" s="37"/>
      <c r="AA31" s="37"/>
      <c r="AB31" s="37">
        <f>Z31+AA31</f>
        <v>0</v>
      </c>
      <c r="AC31" s="19">
        <f>IF(T31=0,0,(B31-K31-N31-Q31)/T31)</f>
        <v>0</v>
      </c>
      <c r="AD31" s="19">
        <f>IF(U31=0,0,(C31-L31-O31-R31)/U31)</f>
        <v>0</v>
      </c>
      <c r="AE31" s="19">
        <f>IF(V31=0,0,(D31-M31-P31-S31)/V31)</f>
        <v>0</v>
      </c>
    </row>
    <row r="32" spans="1:31" ht="16.5" x14ac:dyDescent="0.25">
      <c r="A32" s="40" t="s">
        <v>9</v>
      </c>
      <c r="B32" s="26"/>
      <c r="C32" s="25"/>
      <c r="D32" s="24">
        <f>B32+C32</f>
        <v>0</v>
      </c>
      <c r="E32" s="25"/>
      <c r="F32" s="25"/>
      <c r="G32" s="24">
        <f>E32+F32</f>
        <v>0</v>
      </c>
      <c r="H32" s="25">
        <f>B32+E32</f>
        <v>0</v>
      </c>
      <c r="I32" s="25">
        <f>C32+F32</f>
        <v>0</v>
      </c>
      <c r="J32" s="24">
        <f>H32+I32</f>
        <v>0</v>
      </c>
      <c r="K32" s="52">
        <f>N32+Q32+T32</f>
        <v>0</v>
      </c>
      <c r="L32" s="52"/>
      <c r="M32" s="23">
        <f>K32+L32</f>
        <v>0</v>
      </c>
      <c r="N32" s="52"/>
      <c r="O32" s="52"/>
      <c r="P32" s="52">
        <f>N32+O32</f>
        <v>0</v>
      </c>
      <c r="Q32" s="52"/>
      <c r="R32" s="52"/>
      <c r="S32" s="52">
        <f>Q32+R32</f>
        <v>0</v>
      </c>
      <c r="T32" s="52"/>
      <c r="U32" s="52"/>
      <c r="V32" s="52">
        <f>T32+U32</f>
        <v>0</v>
      </c>
      <c r="W32" s="52">
        <f>E32</f>
        <v>0</v>
      </c>
      <c r="X32" s="39"/>
      <c r="Y32" s="52">
        <f>W32+X32</f>
        <v>0</v>
      </c>
      <c r="Z32" s="37"/>
      <c r="AA32" s="37"/>
      <c r="AB32" s="37">
        <f>Z32+AA32</f>
        <v>0</v>
      </c>
      <c r="AC32" s="19">
        <f>IF(T32=0,0,(B32-K32-N32-Q32)/T32)</f>
        <v>0</v>
      </c>
      <c r="AD32" s="19">
        <f>IF(U32=0,0,(C32-L32-O32-R32)/U32)</f>
        <v>0</v>
      </c>
      <c r="AE32" s="19">
        <f>IF(V32=0,0,(D32-M32-P32-S32)/V32)</f>
        <v>0</v>
      </c>
    </row>
    <row r="33" spans="1:31" ht="16.5" x14ac:dyDescent="0.25">
      <c r="A33" s="40" t="s">
        <v>8</v>
      </c>
      <c r="B33" s="26">
        <v>5058</v>
      </c>
      <c r="C33" s="25"/>
      <c r="D33" s="24">
        <f>B33+C33</f>
        <v>5058</v>
      </c>
      <c r="E33" s="25"/>
      <c r="F33" s="25"/>
      <c r="G33" s="24">
        <f>E33+F33</f>
        <v>0</v>
      </c>
      <c r="H33" s="25">
        <f>B33+E33</f>
        <v>5058</v>
      </c>
      <c r="I33" s="25">
        <f>C33+F33</f>
        <v>0</v>
      </c>
      <c r="J33" s="24">
        <f>H33+I33</f>
        <v>5058</v>
      </c>
      <c r="K33" s="52">
        <f>'[1]ПОСОМС-ВР (взр)'!$FB$66</f>
        <v>0</v>
      </c>
      <c r="L33" s="52"/>
      <c r="M33" s="23">
        <f>K33+L33</f>
        <v>0</v>
      </c>
      <c r="N33" s="52">
        <f>'[1]ПОСОМС-ВР (взр)'!$GI$66</f>
        <v>5058</v>
      </c>
      <c r="O33" s="52"/>
      <c r="P33" s="52">
        <f>N33+O33</f>
        <v>5058</v>
      </c>
      <c r="Q33" s="52"/>
      <c r="R33" s="52"/>
      <c r="S33" s="52">
        <f>Q33+R33</f>
        <v>0</v>
      </c>
      <c r="T33" s="52"/>
      <c r="U33" s="52"/>
      <c r="V33" s="52">
        <f>T33+U33</f>
        <v>0</v>
      </c>
      <c r="W33" s="52">
        <f>E33</f>
        <v>0</v>
      </c>
      <c r="X33" s="39"/>
      <c r="Y33" s="52">
        <f>W33+X33</f>
        <v>0</v>
      </c>
      <c r="Z33" s="37"/>
      <c r="AA33" s="37"/>
      <c r="AB33" s="37">
        <f>Z33+AA33</f>
        <v>0</v>
      </c>
      <c r="AC33" s="19">
        <f>IF(T33=0,0,(B33-K33-N33-Q33)/T33)</f>
        <v>0</v>
      </c>
      <c r="AD33" s="19">
        <f>IF(U33=0,0,(C33-L33-O33-R33)/U33)</f>
        <v>0</v>
      </c>
      <c r="AE33" s="19">
        <f>IF(V33=0,0,(D33-M33-P33-S33)/V33)</f>
        <v>0</v>
      </c>
    </row>
    <row r="34" spans="1:31" ht="16.5" x14ac:dyDescent="0.25">
      <c r="A34" s="40" t="s">
        <v>7</v>
      </c>
      <c r="B34" s="26"/>
      <c r="C34" s="25"/>
      <c r="D34" s="24">
        <f>B34+C34</f>
        <v>0</v>
      </c>
      <c r="E34" s="25"/>
      <c r="F34" s="25"/>
      <c r="G34" s="24">
        <f>E34+F34</f>
        <v>0</v>
      </c>
      <c r="H34" s="25">
        <f>B34+E34</f>
        <v>0</v>
      </c>
      <c r="I34" s="25">
        <f>C34+F34</f>
        <v>0</v>
      </c>
      <c r="J34" s="24">
        <f>H34+I34</f>
        <v>0</v>
      </c>
      <c r="K34" s="52"/>
      <c r="L34" s="52"/>
      <c r="M34" s="23">
        <f>K34+L34</f>
        <v>0</v>
      </c>
      <c r="N34" s="52"/>
      <c r="O34" s="52"/>
      <c r="P34" s="52">
        <f>N34+O34</f>
        <v>0</v>
      </c>
      <c r="Q34" s="52"/>
      <c r="R34" s="52"/>
      <c r="S34" s="52">
        <f>Q34+R34</f>
        <v>0</v>
      </c>
      <c r="T34" s="52"/>
      <c r="U34" s="52"/>
      <c r="V34" s="52">
        <f>T34+U34</f>
        <v>0</v>
      </c>
      <c r="W34" s="52">
        <f>E34</f>
        <v>0</v>
      </c>
      <c r="X34" s="39"/>
      <c r="Y34" s="52">
        <f>W34+X34</f>
        <v>0</v>
      </c>
      <c r="Z34" s="37"/>
      <c r="AA34" s="37"/>
      <c r="AB34" s="37">
        <f>Z34+AA34</f>
        <v>0</v>
      </c>
      <c r="AC34" s="19">
        <f>IF(T34=0,0,(B34-K34-N34-Q34)/T34)</f>
        <v>0</v>
      </c>
      <c r="AD34" s="19">
        <f>IF(U34=0,0,(C34-L34-O34-R34)/U34)</f>
        <v>0</v>
      </c>
      <c r="AE34" s="19">
        <f>IF(V34=0,0,(D34-M34-P34-S34)/V34)</f>
        <v>0</v>
      </c>
    </row>
    <row r="35" spans="1:31" ht="16.5" x14ac:dyDescent="0.25">
      <c r="A35" s="40" t="s">
        <v>6</v>
      </c>
      <c r="B35" s="55"/>
      <c r="C35" s="54"/>
      <c r="D35" s="24">
        <f>B35+C35</f>
        <v>0</v>
      </c>
      <c r="E35" s="54"/>
      <c r="F35" s="54"/>
      <c r="G35" s="24">
        <f>E35+F35</f>
        <v>0</v>
      </c>
      <c r="H35" s="25">
        <f>B35+E35</f>
        <v>0</v>
      </c>
      <c r="I35" s="25">
        <f>C35+F35</f>
        <v>0</v>
      </c>
      <c r="J35" s="24">
        <f>H35+I35</f>
        <v>0</v>
      </c>
      <c r="K35" s="52"/>
      <c r="L35" s="52"/>
      <c r="M35" s="23">
        <f>K35+L35</f>
        <v>0</v>
      </c>
      <c r="N35" s="52"/>
      <c r="O35" s="52"/>
      <c r="P35" s="52">
        <f>N35+O35</f>
        <v>0</v>
      </c>
      <c r="Q35" s="52">
        <f>'[1]ПОСОМС-ВР (взр)'!GJ32</f>
        <v>0</v>
      </c>
      <c r="R35" s="52"/>
      <c r="S35" s="53">
        <f>Q35+R35</f>
        <v>0</v>
      </c>
      <c r="T35" s="52"/>
      <c r="U35" s="52"/>
      <c r="V35" s="52">
        <f>T35+U35</f>
        <v>0</v>
      </c>
      <c r="W35" s="52">
        <f>E35</f>
        <v>0</v>
      </c>
      <c r="X35" s="39"/>
      <c r="Y35" s="52">
        <f>W35+X35</f>
        <v>0</v>
      </c>
      <c r="Z35" s="37"/>
      <c r="AA35" s="37">
        <f>AD35+AG35+AJ35</f>
        <v>0</v>
      </c>
      <c r="AB35" s="37">
        <f>Z35+AA35</f>
        <v>0</v>
      </c>
      <c r="AC35" s="19">
        <f>IF(T35=0,0,(B35-K35-N35-Q35)/T35)</f>
        <v>0</v>
      </c>
      <c r="AD35" s="19">
        <f>IF(U35=0,0,(C35-L35-O35-R35)/U35)</f>
        <v>0</v>
      </c>
      <c r="AE35" s="19">
        <f>IF(V35=0,0,(D35-M35-P35-S35)/V35)</f>
        <v>0</v>
      </c>
    </row>
    <row r="36" spans="1:31" s="28" customFormat="1" ht="16.5" x14ac:dyDescent="0.25">
      <c r="A36" s="51" t="s">
        <v>0</v>
      </c>
      <c r="B36" s="50">
        <f>SUM(B6:B35)</f>
        <v>407634</v>
      </c>
      <c r="C36" s="49">
        <f>SUM(C6:C35)</f>
        <v>0</v>
      </c>
      <c r="D36" s="49">
        <f>SUM(D6:D35)</f>
        <v>407634</v>
      </c>
      <c r="E36" s="49">
        <f>SUM(E6:E35)</f>
        <v>500</v>
      </c>
      <c r="F36" s="49">
        <f>SUM(F6:F35)</f>
        <v>0</v>
      </c>
      <c r="G36" s="49">
        <f>SUM(G6:G35)</f>
        <v>500</v>
      </c>
      <c r="H36" s="49">
        <f>SUM(H6:H35)</f>
        <v>408134</v>
      </c>
      <c r="I36" s="49">
        <f>SUM(I6:I35)</f>
        <v>0</v>
      </c>
      <c r="J36" s="49">
        <f>SUM(J6:J35)</f>
        <v>408134</v>
      </c>
      <c r="K36" s="29">
        <f>SUM(K6:K35)</f>
        <v>16411</v>
      </c>
      <c r="L36" s="29">
        <f>SUM(L6:L35)</f>
        <v>0</v>
      </c>
      <c r="M36" s="23">
        <f>K36+L36</f>
        <v>16411</v>
      </c>
      <c r="N36" s="29">
        <f>SUM(N6:N35)</f>
        <v>33947</v>
      </c>
      <c r="O36" s="29">
        <f>SUM(O6:O35)</f>
        <v>0</v>
      </c>
      <c r="P36" s="29">
        <f>SUM(P6:P35)</f>
        <v>33947</v>
      </c>
      <c r="Q36" s="29">
        <f>SUM(Q6:Q35)</f>
        <v>10848</v>
      </c>
      <c r="R36" s="29">
        <f>SUM(R6:R35)</f>
        <v>0</v>
      </c>
      <c r="S36" s="49">
        <f>SUM(S6:S35)</f>
        <v>10848</v>
      </c>
      <c r="T36" s="29">
        <f>SUM(T6:T35)</f>
        <v>111856</v>
      </c>
      <c r="U36" s="29">
        <f>SUM(U6:U35)</f>
        <v>0</v>
      </c>
      <c r="V36" s="29">
        <f>SUM(V6:V35)</f>
        <v>111856</v>
      </c>
      <c r="W36" s="49">
        <f>SUM(W6:W35)</f>
        <v>500</v>
      </c>
      <c r="X36" s="49">
        <f>SUM(X6:X35)</f>
        <v>0</v>
      </c>
      <c r="Y36" s="49">
        <f>SUM(Y6:Y35)</f>
        <v>500</v>
      </c>
      <c r="Z36" s="29">
        <f>SUM(Z6:Z35)</f>
        <v>0</v>
      </c>
      <c r="AA36" s="29">
        <f>SUM(AA6:AA35)</f>
        <v>0</v>
      </c>
      <c r="AB36" s="29">
        <f>SUM(AB6:AB35)</f>
        <v>0</v>
      </c>
      <c r="AC36" s="19">
        <f>IF(T36=0,0,(B36-K36-N36-Q36)/T36)</f>
        <v>3.0970891145758834</v>
      </c>
      <c r="AD36" s="19">
        <f>IF(U36=0,0,(C36-L36-O36-R36)/U36)</f>
        <v>0</v>
      </c>
      <c r="AE36" s="19">
        <f>IF(V36=0,0,(D36-M36-P36-S36)/V36)</f>
        <v>3.0970891145758834</v>
      </c>
    </row>
    <row r="37" spans="1:31" ht="16.5" x14ac:dyDescent="0.25">
      <c r="A37" s="40" t="s">
        <v>5</v>
      </c>
      <c r="B37" s="26"/>
      <c r="C37" s="25"/>
      <c r="D37" s="24">
        <f>B37+C37</f>
        <v>0</v>
      </c>
      <c r="E37" s="25"/>
      <c r="F37" s="25"/>
      <c r="G37" s="24">
        <f>E37+F37</f>
        <v>0</v>
      </c>
      <c r="H37" s="25">
        <f>B37+E37</f>
        <v>0</v>
      </c>
      <c r="I37" s="25">
        <f>C37+F37</f>
        <v>0</v>
      </c>
      <c r="J37" s="24">
        <f>H37+I37</f>
        <v>0</v>
      </c>
      <c r="K37" s="38"/>
      <c r="L37" s="38"/>
      <c r="M37" s="23">
        <f>K37+L37</f>
        <v>0</v>
      </c>
      <c r="N37" s="38"/>
      <c r="O37" s="38"/>
      <c r="P37" s="37">
        <f>N37+O37</f>
        <v>0</v>
      </c>
      <c r="Q37" s="38"/>
      <c r="R37" s="38"/>
      <c r="S37" s="37">
        <f>Q37+R37</f>
        <v>0</v>
      </c>
      <c r="T37" s="38"/>
      <c r="U37" s="38"/>
      <c r="V37" s="37">
        <f>T37+U37</f>
        <v>0</v>
      </c>
      <c r="W37" s="39"/>
      <c r="X37" s="39"/>
      <c r="Y37" s="37">
        <f>W37+X37</f>
        <v>0</v>
      </c>
      <c r="Z37" s="38"/>
      <c r="AA37" s="38"/>
      <c r="AB37" s="37">
        <f>Z37+AA37</f>
        <v>0</v>
      </c>
      <c r="AC37" s="19">
        <f>IF(T37=0,0,(B37-K37-N37-Q37)/T37)</f>
        <v>0</v>
      </c>
      <c r="AD37" s="19">
        <f>IF(U37=0,0,(C37-L37-O37-R37)/U37)</f>
        <v>0</v>
      </c>
      <c r="AE37" s="19">
        <f>IF(V37=0,0,(D37-M37-P37-S37)/V37)</f>
        <v>0</v>
      </c>
    </row>
    <row r="38" spans="1:31" s="5" customFormat="1" ht="16.5" x14ac:dyDescent="0.25">
      <c r="A38" s="48" t="s">
        <v>4</v>
      </c>
      <c r="B38" s="26"/>
      <c r="C38" s="26"/>
      <c r="D38" s="47">
        <f>B38+C38</f>
        <v>0</v>
      </c>
      <c r="E38" s="26">
        <v>3500</v>
      </c>
      <c r="F38" s="26"/>
      <c r="G38" s="47">
        <f>E38+F38</f>
        <v>3500</v>
      </c>
      <c r="H38" s="26">
        <f>B38+E38</f>
        <v>3500</v>
      </c>
      <c r="I38" s="26">
        <f>C38+F38</f>
        <v>0</v>
      </c>
      <c r="J38" s="47">
        <f>H38+I38</f>
        <v>3500</v>
      </c>
      <c r="K38" s="43"/>
      <c r="L38" s="43"/>
      <c r="M38" s="46">
        <f>K38+L38</f>
        <v>0</v>
      </c>
      <c r="N38" s="43"/>
      <c r="O38" s="43"/>
      <c r="P38" s="42">
        <f>N38+O38</f>
        <v>0</v>
      </c>
      <c r="Q38" s="43"/>
      <c r="R38" s="43"/>
      <c r="S38" s="42">
        <f>Q38+R38</f>
        <v>0</v>
      </c>
      <c r="T38" s="43"/>
      <c r="U38" s="43"/>
      <c r="V38" s="42">
        <f>T38+U38</f>
        <v>0</v>
      </c>
      <c r="W38" s="45">
        <v>3500</v>
      </c>
      <c r="X38" s="45"/>
      <c r="Y38" s="42">
        <f>W38+X38</f>
        <v>3500</v>
      </c>
      <c r="Z38" s="44"/>
      <c r="AA38" s="43"/>
      <c r="AB38" s="42">
        <f>Z38+AA38</f>
        <v>0</v>
      </c>
      <c r="AC38" s="41">
        <f>IF(T38=0,0,(B38-K38-N38-Q38)/T38)</f>
        <v>0</v>
      </c>
      <c r="AD38" s="41">
        <f>IF(U38=0,0,(C38-L38-O38-R38)/U38)</f>
        <v>0</v>
      </c>
      <c r="AE38" s="41">
        <f>IF(V38=0,0,(D38-M38-P38-S38)/V38)</f>
        <v>0</v>
      </c>
    </row>
    <row r="39" spans="1:31" ht="16.5" x14ac:dyDescent="0.25">
      <c r="A39" s="40" t="s">
        <v>3</v>
      </c>
      <c r="B39" s="26"/>
      <c r="C39" s="25"/>
      <c r="D39" s="24">
        <f>B39+C39</f>
        <v>0</v>
      </c>
      <c r="E39" s="25"/>
      <c r="F39" s="25"/>
      <c r="G39" s="24">
        <f>E39+F39</f>
        <v>0</v>
      </c>
      <c r="H39" s="25">
        <f>B39+E39</f>
        <v>0</v>
      </c>
      <c r="I39" s="25">
        <f>C39+F39</f>
        <v>0</v>
      </c>
      <c r="J39" s="24">
        <f>H39+I39</f>
        <v>0</v>
      </c>
      <c r="K39" s="38"/>
      <c r="L39" s="38"/>
      <c r="M39" s="23">
        <f>K39+L39</f>
        <v>0</v>
      </c>
      <c r="N39" s="38"/>
      <c r="O39" s="38"/>
      <c r="P39" s="37">
        <f>N39+O39</f>
        <v>0</v>
      </c>
      <c r="Q39" s="38"/>
      <c r="R39" s="38"/>
      <c r="S39" s="37">
        <f>Q39+R39</f>
        <v>0</v>
      </c>
      <c r="T39" s="38"/>
      <c r="U39" s="38"/>
      <c r="V39" s="37">
        <f>T39+U39</f>
        <v>0</v>
      </c>
      <c r="W39" s="39"/>
      <c r="X39" s="39"/>
      <c r="Y39" s="37">
        <f>W39+X39</f>
        <v>0</v>
      </c>
      <c r="Z39" s="38"/>
      <c r="AA39" s="38"/>
      <c r="AB39" s="37">
        <f>Z39+AA39</f>
        <v>0</v>
      </c>
      <c r="AC39" s="19">
        <f>IF(T39=0,0,(B39-K39-N39-Q39)/T39)</f>
        <v>0</v>
      </c>
      <c r="AD39" s="19">
        <f>IF(U39=0,0,(C39-L39-O39-R39)/U39)</f>
        <v>0</v>
      </c>
      <c r="AE39" s="19">
        <f>IF(V39=0,0,(D39-M39-P39-S39)/V39)</f>
        <v>0</v>
      </c>
    </row>
    <row r="40" spans="1:31" ht="16.5" x14ac:dyDescent="0.25">
      <c r="A40" s="40" t="s">
        <v>2</v>
      </c>
      <c r="B40" s="26"/>
      <c r="C40" s="25"/>
      <c r="D40" s="24">
        <f>B40+C40</f>
        <v>0</v>
      </c>
      <c r="E40" s="25"/>
      <c r="F40" s="25"/>
      <c r="G40" s="24">
        <f>E40+F40</f>
        <v>0</v>
      </c>
      <c r="H40" s="25">
        <f>B40+E40</f>
        <v>0</v>
      </c>
      <c r="I40" s="25">
        <f>C40+F40</f>
        <v>0</v>
      </c>
      <c r="J40" s="24">
        <f>H40+I40</f>
        <v>0</v>
      </c>
      <c r="K40" s="38"/>
      <c r="L40" s="38"/>
      <c r="M40" s="23">
        <f>K40+L40</f>
        <v>0</v>
      </c>
      <c r="N40" s="38"/>
      <c r="O40" s="38"/>
      <c r="P40" s="37">
        <f>N40+O40</f>
        <v>0</v>
      </c>
      <c r="Q40" s="38"/>
      <c r="R40" s="38"/>
      <c r="S40" s="37">
        <f>Q40+R40</f>
        <v>0</v>
      </c>
      <c r="T40" s="38"/>
      <c r="U40" s="38"/>
      <c r="V40" s="37">
        <f>T40+U40</f>
        <v>0</v>
      </c>
      <c r="W40" s="39"/>
      <c r="X40" s="39"/>
      <c r="Y40" s="37">
        <f>W40+X40</f>
        <v>0</v>
      </c>
      <c r="Z40" s="38"/>
      <c r="AA40" s="38"/>
      <c r="AB40" s="37">
        <f>Z40+AA40</f>
        <v>0</v>
      </c>
      <c r="AC40" s="19">
        <f>IF(T40=0,0,(B40-K40-N40-Q40)/T40)</f>
        <v>0</v>
      </c>
      <c r="AD40" s="19">
        <f>IF(U40=0,0,(C40-L40-O40-R40)/U40)</f>
        <v>0</v>
      </c>
      <c r="AE40" s="19">
        <f>IF(V40=0,0,(D40-M40-P40-S40)/V40)</f>
        <v>0</v>
      </c>
    </row>
    <row r="41" spans="1:31" ht="20.25" customHeight="1" x14ac:dyDescent="0.25">
      <c r="A41" s="36" t="s">
        <v>1</v>
      </c>
      <c r="B41" s="35">
        <f>SUM(B37:B40)</f>
        <v>0</v>
      </c>
      <c r="C41" s="33">
        <f>SUM(C37:C40)</f>
        <v>0</v>
      </c>
      <c r="D41" s="33">
        <f>SUM(D37:D40)</f>
        <v>0</v>
      </c>
      <c r="E41" s="34">
        <f>SUM(E37:E40)</f>
        <v>3500</v>
      </c>
      <c r="F41" s="33">
        <f>SUM(F37:F40)</f>
        <v>0</v>
      </c>
      <c r="G41" s="33">
        <f>SUM(G37:G40)</f>
        <v>3500</v>
      </c>
      <c r="H41" s="25">
        <f>B41+E41</f>
        <v>3500</v>
      </c>
      <c r="I41" s="25">
        <f>C41+F41</f>
        <v>0</v>
      </c>
      <c r="J41" s="33">
        <f>SUM(J37:J40)</f>
        <v>3500</v>
      </c>
      <c r="K41" s="32">
        <f>SUM(K37:K40)</f>
        <v>0</v>
      </c>
      <c r="L41" s="32">
        <f>SUM(L37:L40)</f>
        <v>0</v>
      </c>
      <c r="M41" s="23">
        <f>K41+L41</f>
        <v>0</v>
      </c>
      <c r="N41" s="32">
        <f>SUM(N37:N40)</f>
        <v>0</v>
      </c>
      <c r="O41" s="32">
        <f>SUM(O37:O40)</f>
        <v>0</v>
      </c>
      <c r="P41" s="32">
        <f>SUM(P37:P40)</f>
        <v>0</v>
      </c>
      <c r="Q41" s="32">
        <f>SUM(Q37:Q40)</f>
        <v>0</v>
      </c>
      <c r="R41" s="32">
        <f>SUM(R37:R40)</f>
        <v>0</v>
      </c>
      <c r="S41" s="32">
        <f>SUM(S37:S40)</f>
        <v>0</v>
      </c>
      <c r="T41" s="32">
        <f>SUM(T37:T40)</f>
        <v>0</v>
      </c>
      <c r="U41" s="32">
        <f>SUM(U37:U40)</f>
        <v>0</v>
      </c>
      <c r="V41" s="32">
        <f>SUM(V37:V40)</f>
        <v>0</v>
      </c>
      <c r="W41" s="32">
        <f>SUM(W37:W40)</f>
        <v>3500</v>
      </c>
      <c r="X41" s="32">
        <f>SUM(X37:X40)</f>
        <v>0</v>
      </c>
      <c r="Y41" s="32">
        <f>SUM(Y37:Y40)</f>
        <v>3500</v>
      </c>
      <c r="Z41" s="32">
        <f>SUM(Z37:Z40)</f>
        <v>0</v>
      </c>
      <c r="AA41" s="32">
        <f>SUM(AA37:AA40)</f>
        <v>0</v>
      </c>
      <c r="AB41" s="32">
        <f>SUM(AB37:AB40)</f>
        <v>0</v>
      </c>
      <c r="AC41" s="19">
        <f>IF(T41=0,0,(B41-K41-N41-Q41)/T41)</f>
        <v>0</v>
      </c>
      <c r="AD41" s="19">
        <f>IF(U41=0,0,(C41-L41-O41-R41)/U41)</f>
        <v>0</v>
      </c>
      <c r="AE41" s="19">
        <f>IF(V41=0,0,(D41-M41-P41-S41)/V41)</f>
        <v>0</v>
      </c>
    </row>
    <row r="42" spans="1:31" s="28" customFormat="1" ht="18.75" x14ac:dyDescent="0.3">
      <c r="A42" s="31" t="s">
        <v>0</v>
      </c>
      <c r="B42" s="30">
        <f>B36+B41</f>
        <v>407634</v>
      </c>
      <c r="C42" s="29">
        <f>C36+C41</f>
        <v>0</v>
      </c>
      <c r="D42" s="29">
        <f>D36+D41</f>
        <v>407634</v>
      </c>
      <c r="E42" s="29">
        <f>E36+E41</f>
        <v>4000</v>
      </c>
      <c r="F42" s="29">
        <f>F36+F41</f>
        <v>0</v>
      </c>
      <c r="G42" s="29">
        <f>G36+G41</f>
        <v>4000</v>
      </c>
      <c r="H42" s="29">
        <f>H36+H41</f>
        <v>411634</v>
      </c>
      <c r="I42" s="29">
        <f>I36+I41</f>
        <v>0</v>
      </c>
      <c r="J42" s="29">
        <f>J36+J41</f>
        <v>411634</v>
      </c>
      <c r="K42" s="27">
        <f>K36+K41</f>
        <v>16411</v>
      </c>
      <c r="L42" s="27">
        <f>L36+L41</f>
        <v>0</v>
      </c>
      <c r="M42" s="23">
        <f>K42+L42</f>
        <v>16411</v>
      </c>
      <c r="N42" s="27">
        <f>N36+N41</f>
        <v>33947</v>
      </c>
      <c r="O42" s="27">
        <f>O36+O41</f>
        <v>0</v>
      </c>
      <c r="P42" s="27">
        <f>P36+P41</f>
        <v>33947</v>
      </c>
      <c r="Q42" s="27">
        <f>Q36+Q41</f>
        <v>10848</v>
      </c>
      <c r="R42" s="27">
        <f>R36+R41</f>
        <v>0</v>
      </c>
      <c r="S42" s="27">
        <f>S36+S41</f>
        <v>10848</v>
      </c>
      <c r="T42" s="27">
        <f>T36+T41</f>
        <v>111856</v>
      </c>
      <c r="U42" s="27">
        <f>U36+U41</f>
        <v>0</v>
      </c>
      <c r="V42" s="27">
        <f>V36+V41</f>
        <v>111856</v>
      </c>
      <c r="W42" s="27">
        <f>W36+W41</f>
        <v>4000</v>
      </c>
      <c r="X42" s="27">
        <f>X36+X41</f>
        <v>0</v>
      </c>
      <c r="Y42" s="27">
        <f>Y36+Y41</f>
        <v>4000</v>
      </c>
      <c r="Z42" s="27">
        <f>Z36+Z41</f>
        <v>0</v>
      </c>
      <c r="AA42" s="27">
        <f>AA36+AA41</f>
        <v>0</v>
      </c>
      <c r="AB42" s="27">
        <f>AB36+AB41</f>
        <v>0</v>
      </c>
      <c r="AC42" s="19">
        <f>IF(T42=0,0,(B42-K42-N42-Q42)/T42)</f>
        <v>3.0970891145758834</v>
      </c>
      <c r="AD42" s="19">
        <f>IF(U42=0,0,(C42-L42-O42-R42)/U42)</f>
        <v>0</v>
      </c>
      <c r="AE42" s="19">
        <f>IF(V42=0,0,(D42-M42-P42-S42)/V42)</f>
        <v>3.0970891145758834</v>
      </c>
    </row>
    <row r="43" spans="1:31" ht="16.5" x14ac:dyDescent="0.25">
      <c r="A43" s="27"/>
      <c r="B43" s="26"/>
      <c r="C43" s="25"/>
      <c r="D43" s="24"/>
      <c r="E43" s="25"/>
      <c r="F43" s="25"/>
      <c r="G43" s="24"/>
      <c r="H43" s="25"/>
      <c r="I43" s="25"/>
      <c r="J43" s="24"/>
      <c r="K43" s="20"/>
      <c r="L43" s="20"/>
      <c r="M43" s="23"/>
      <c r="N43" s="20"/>
      <c r="O43" s="20"/>
      <c r="P43" s="20"/>
      <c r="Q43" s="20"/>
      <c r="R43" s="20"/>
      <c r="S43" s="23"/>
      <c r="T43" s="20"/>
      <c r="U43" s="20"/>
      <c r="V43" s="21"/>
      <c r="W43" s="22"/>
      <c r="X43" s="22"/>
      <c r="Y43" s="21"/>
      <c r="Z43" s="20"/>
      <c r="AA43" s="20"/>
      <c r="AB43" s="20"/>
      <c r="AC43" s="19"/>
      <c r="AD43" s="19"/>
      <c r="AE43" s="19"/>
    </row>
    <row r="44" spans="1:31" s="6" customFormat="1" x14ac:dyDescent="0.25">
      <c r="B44" s="10"/>
      <c r="D44" s="9"/>
      <c r="G44" s="9"/>
      <c r="Q44" s="8"/>
      <c r="R44" s="8"/>
      <c r="S44" s="8"/>
      <c r="T44" s="7"/>
      <c r="U44" s="7"/>
      <c r="V44" s="7"/>
      <c r="W44" s="7"/>
      <c r="X44" s="7"/>
      <c r="Y44" s="7"/>
      <c r="Z44" s="7"/>
      <c r="AA44" s="7"/>
      <c r="AB44" s="7"/>
    </row>
    <row r="45" spans="1:31" s="6" customFormat="1" x14ac:dyDescent="0.25">
      <c r="B45" s="10"/>
      <c r="D45" s="9"/>
      <c r="G45" s="9"/>
      <c r="Q45" s="8"/>
      <c r="R45" s="8"/>
      <c r="S45" s="8"/>
      <c r="T45" s="7"/>
      <c r="U45" s="7"/>
      <c r="V45" s="7"/>
      <c r="W45" s="7"/>
      <c r="X45" s="7"/>
      <c r="Y45" s="7"/>
      <c r="Z45" s="7"/>
      <c r="AA45" s="7"/>
      <c r="AB45" s="7"/>
    </row>
    <row r="46" spans="1:31" s="15" customFormat="1" ht="15.75" x14ac:dyDescent="0.25">
      <c r="B46" s="16"/>
      <c r="Q46" s="18"/>
      <c r="R46" s="18"/>
      <c r="S46" s="18"/>
      <c r="T46" s="17"/>
      <c r="U46" s="17"/>
      <c r="V46" s="17"/>
      <c r="W46" s="17"/>
      <c r="X46" s="17"/>
      <c r="Y46" s="17"/>
      <c r="Z46" s="17"/>
      <c r="AA46" s="17"/>
      <c r="AB46" s="17"/>
      <c r="AC46" s="11"/>
      <c r="AD46" s="11"/>
      <c r="AE46" s="11"/>
    </row>
    <row r="47" spans="1:31" s="11" customFormat="1" ht="15.75" x14ac:dyDescent="0.25">
      <c r="A47" s="15"/>
      <c r="B47" s="16"/>
      <c r="C47" s="15"/>
      <c r="D47" s="15"/>
      <c r="E47" s="14"/>
      <c r="F47" s="14"/>
      <c r="G47" s="14"/>
      <c r="Q47" s="13"/>
      <c r="R47" s="13"/>
      <c r="S47" s="13"/>
      <c r="T47" s="12"/>
      <c r="U47" s="12"/>
      <c r="V47" s="12"/>
      <c r="W47" s="12"/>
      <c r="X47" s="12"/>
      <c r="Y47" s="12"/>
      <c r="Z47" s="12"/>
      <c r="AA47" s="12"/>
      <c r="AB47" s="12"/>
    </row>
    <row r="48" spans="1:31" s="6" customFormat="1" x14ac:dyDescent="0.25">
      <c r="B48" s="10"/>
      <c r="D48" s="9"/>
      <c r="G48" s="9"/>
      <c r="Q48" s="8"/>
      <c r="R48" s="8"/>
      <c r="S48" s="8"/>
      <c r="T48" s="7"/>
      <c r="U48" s="7"/>
      <c r="V48" s="7"/>
      <c r="W48" s="7"/>
      <c r="X48" s="7"/>
      <c r="Y48" s="7"/>
      <c r="Z48" s="7"/>
      <c r="AA48" s="7"/>
      <c r="AB48" s="7"/>
    </row>
    <row r="49" spans="2:28" s="6" customFormat="1" x14ac:dyDescent="0.25">
      <c r="B49" s="10"/>
      <c r="D49" s="9"/>
      <c r="G49" s="9"/>
      <c r="Q49" s="8"/>
      <c r="R49" s="8"/>
      <c r="S49" s="8"/>
      <c r="T49" s="7"/>
      <c r="U49" s="7"/>
      <c r="V49" s="7"/>
      <c r="W49" s="7"/>
      <c r="X49" s="7"/>
      <c r="Y49" s="7"/>
      <c r="Z49" s="7"/>
      <c r="AA49" s="7"/>
      <c r="AB49" s="7"/>
    </row>
    <row r="50" spans="2:28" s="6" customFormat="1" x14ac:dyDescent="0.25">
      <c r="B50" s="10"/>
      <c r="D50" s="9"/>
      <c r="G50" s="9"/>
      <c r="Q50" s="8"/>
      <c r="R50" s="8"/>
      <c r="S50" s="8"/>
      <c r="T50" s="7"/>
      <c r="U50" s="7"/>
      <c r="V50" s="7"/>
      <c r="W50" s="7"/>
      <c r="X50" s="7"/>
      <c r="Y50" s="7"/>
      <c r="Z50" s="7"/>
      <c r="AA50" s="7"/>
      <c r="AB50" s="7"/>
    </row>
    <row r="51" spans="2:28" s="6" customFormat="1" x14ac:dyDescent="0.25">
      <c r="B51" s="10"/>
      <c r="D51" s="9"/>
      <c r="G51" s="9"/>
      <c r="Q51" s="8"/>
      <c r="R51" s="8"/>
      <c r="S51" s="8"/>
      <c r="T51" s="7"/>
      <c r="U51" s="7"/>
      <c r="V51" s="7"/>
      <c r="W51" s="7"/>
      <c r="X51" s="7"/>
      <c r="Y51" s="7"/>
      <c r="Z51" s="7"/>
      <c r="AA51" s="7"/>
      <c r="AB51" s="7"/>
    </row>
    <row r="52" spans="2:28" s="6" customFormat="1" x14ac:dyDescent="0.25">
      <c r="B52" s="10"/>
      <c r="D52" s="9"/>
      <c r="G52" s="9"/>
      <c r="Q52" s="8"/>
      <c r="R52" s="8"/>
      <c r="S52" s="8"/>
      <c r="T52" s="7"/>
      <c r="U52" s="7"/>
      <c r="V52" s="7"/>
      <c r="W52" s="7"/>
      <c r="X52" s="7"/>
      <c r="Y52" s="7"/>
      <c r="Z52" s="7"/>
      <c r="AA52" s="7"/>
      <c r="AB52" s="7"/>
    </row>
    <row r="53" spans="2:28" s="6" customFormat="1" x14ac:dyDescent="0.25">
      <c r="B53" s="10"/>
      <c r="D53" s="9"/>
      <c r="G53" s="9"/>
      <c r="Q53" s="8"/>
      <c r="R53" s="8"/>
      <c r="S53" s="8"/>
      <c r="T53" s="7"/>
      <c r="U53" s="7"/>
      <c r="V53" s="7"/>
      <c r="W53" s="7"/>
      <c r="X53" s="7"/>
      <c r="Y53" s="7"/>
      <c r="Z53" s="7"/>
      <c r="AA53" s="7"/>
      <c r="AB53" s="7"/>
    </row>
    <row r="54" spans="2:28" s="6" customFormat="1" x14ac:dyDescent="0.25">
      <c r="B54" s="10"/>
      <c r="D54" s="9"/>
      <c r="G54" s="9"/>
      <c r="Q54" s="8"/>
      <c r="R54" s="8"/>
      <c r="S54" s="8"/>
      <c r="T54" s="7"/>
      <c r="U54" s="7"/>
      <c r="V54" s="7"/>
      <c r="W54" s="7"/>
      <c r="X54" s="7"/>
      <c r="Y54" s="7"/>
      <c r="Z54" s="7"/>
      <c r="AA54" s="7"/>
      <c r="AB54" s="7"/>
    </row>
    <row r="55" spans="2:28" s="6" customFormat="1" x14ac:dyDescent="0.25">
      <c r="B55" s="10"/>
      <c r="D55" s="9"/>
      <c r="G55" s="9"/>
      <c r="Q55" s="8"/>
      <c r="R55" s="8"/>
      <c r="S55" s="8"/>
      <c r="T55" s="7"/>
      <c r="U55" s="7"/>
      <c r="V55" s="7"/>
      <c r="W55" s="7"/>
      <c r="X55" s="7"/>
      <c r="Y55" s="7"/>
      <c r="Z55" s="7"/>
      <c r="AA55" s="7"/>
      <c r="AB55" s="7"/>
    </row>
    <row r="56" spans="2:28" s="6" customFormat="1" x14ac:dyDescent="0.25">
      <c r="B56" s="10"/>
      <c r="D56" s="9"/>
      <c r="G56" s="9"/>
      <c r="Q56" s="8"/>
      <c r="R56" s="8"/>
      <c r="S56" s="8"/>
      <c r="T56" s="7"/>
      <c r="U56" s="7"/>
      <c r="V56" s="7"/>
      <c r="W56" s="7"/>
      <c r="X56" s="7"/>
      <c r="Y56" s="7"/>
      <c r="Z56" s="7"/>
      <c r="AA56" s="7"/>
      <c r="AB56" s="7"/>
    </row>
    <row r="57" spans="2:28" s="6" customFormat="1" x14ac:dyDescent="0.25">
      <c r="B57" s="10"/>
      <c r="D57" s="9"/>
      <c r="G57" s="9"/>
      <c r="Q57" s="8"/>
      <c r="R57" s="8"/>
      <c r="S57" s="8"/>
      <c r="T57" s="7"/>
      <c r="U57" s="7"/>
      <c r="V57" s="7"/>
      <c r="W57" s="7"/>
      <c r="X57" s="7"/>
      <c r="Y57" s="7"/>
      <c r="Z57" s="7"/>
      <c r="AA57" s="7"/>
      <c r="AB57" s="7"/>
    </row>
    <row r="58" spans="2:28" s="6" customFormat="1" x14ac:dyDescent="0.25">
      <c r="B58" s="10"/>
      <c r="D58" s="9"/>
      <c r="G58" s="9"/>
      <c r="Q58" s="8"/>
      <c r="R58" s="8"/>
      <c r="S58" s="8"/>
      <c r="T58" s="7"/>
      <c r="U58" s="7"/>
      <c r="V58" s="7"/>
      <c r="W58" s="7"/>
      <c r="X58" s="7"/>
      <c r="Y58" s="7"/>
      <c r="Z58" s="7"/>
      <c r="AA58" s="7"/>
      <c r="AB58" s="7"/>
    </row>
    <row r="59" spans="2:28" s="6" customFormat="1" x14ac:dyDescent="0.25">
      <c r="B59" s="10"/>
      <c r="D59" s="9"/>
      <c r="G59" s="9"/>
      <c r="Q59" s="8"/>
      <c r="R59" s="8"/>
      <c r="S59" s="8"/>
      <c r="T59" s="7"/>
      <c r="U59" s="7"/>
      <c r="V59" s="7"/>
      <c r="W59" s="7"/>
      <c r="X59" s="7"/>
      <c r="Y59" s="7"/>
      <c r="Z59" s="7"/>
      <c r="AA59" s="7"/>
      <c r="AB59" s="7"/>
    </row>
    <row r="60" spans="2:28" s="6" customFormat="1" x14ac:dyDescent="0.25">
      <c r="B60" s="10"/>
      <c r="D60" s="9"/>
      <c r="G60" s="9"/>
      <c r="Q60" s="8"/>
      <c r="R60" s="8"/>
      <c r="S60" s="8"/>
      <c r="T60" s="7"/>
      <c r="U60" s="7"/>
      <c r="V60" s="7"/>
      <c r="W60" s="7"/>
      <c r="X60" s="7"/>
      <c r="Y60" s="7"/>
      <c r="Z60" s="7"/>
      <c r="AA60" s="7"/>
      <c r="AB60" s="7"/>
    </row>
  </sheetData>
  <mergeCells count="14">
    <mergeCell ref="AC3:AE4"/>
    <mergeCell ref="K3:M4"/>
    <mergeCell ref="W3:Y4"/>
    <mergeCell ref="Z3:AB4"/>
    <mergeCell ref="N3:P4"/>
    <mergeCell ref="Q3:S4"/>
    <mergeCell ref="T3:V4"/>
    <mergeCell ref="S1:U2"/>
    <mergeCell ref="A1:J1"/>
    <mergeCell ref="H3:J4"/>
    <mergeCell ref="A3:A5"/>
    <mergeCell ref="B3:G3"/>
    <mergeCell ref="B4:D4"/>
    <mergeCell ref="E4:G4"/>
  </mergeCells>
  <printOptions headings="1"/>
  <pageMargins left="0.78740157480314965" right="0.19685039370078741" top="0.31496062992125984" bottom="0.27559055118110237" header="0.31496062992125984" footer="0.31496062992125984"/>
  <pageSetup paperSize="9" scale="46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пос</vt:lpstr>
      <vt:lpstr>пос!Область_печати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Gopendos</dc:creator>
  <cp:lastModifiedBy>Gopendos</cp:lastModifiedBy>
  <dcterms:created xsi:type="dcterms:W3CDTF">2017-04-13T06:51:58Z</dcterms:created>
  <dcterms:modified xsi:type="dcterms:W3CDTF">2017-04-13T06:52:19Z</dcterms:modified>
</cp:coreProperties>
</file>